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9DB47BA-164B-4521-8E11-CB01D14DAE99}" xr6:coauthVersionLast="47" xr6:coauthVersionMax="47" xr10:uidLastSave="{00000000-0000-0000-0000-000000000000}"/>
  <bookViews>
    <workbookView xWindow="210" yWindow="15" windowWidth="28410" windowHeight="15585" xr2:uid="{00000000-000D-0000-FFFF-FFFF00000000}"/>
  </bookViews>
  <sheets>
    <sheet name="Лист1" sheetId="1" r:id="rId1"/>
  </sheets>
  <definedNames>
    <definedName name="_xlnm.Print_Titles" localSheetId="0">Лист1!$11:$12</definedName>
    <definedName name="_xlnm.Print_Area" localSheetId="0">Лист1!$A$1:$G$428</definedName>
  </definedNames>
  <calcPr calcId="191029"/>
</workbook>
</file>

<file path=xl/calcChain.xml><?xml version="1.0" encoding="utf-8"?>
<calcChain xmlns="http://schemas.openxmlformats.org/spreadsheetml/2006/main">
  <c r="F61" i="1" l="1"/>
  <c r="D61" i="1"/>
  <c r="F66" i="1"/>
  <c r="D66" i="1"/>
  <c r="Q147" i="1" l="1"/>
  <c r="P147" i="1"/>
  <c r="D65" i="1" l="1"/>
  <c r="F65" i="1"/>
  <c r="F62" i="1" l="1"/>
  <c r="D62" i="1"/>
  <c r="D353" i="1" l="1"/>
  <c r="D320" i="1"/>
  <c r="D301" i="1"/>
  <c r="D294" i="1"/>
  <c r="D268" i="1"/>
  <c r="F330" i="1"/>
  <c r="E330" i="1"/>
  <c r="D330" i="1"/>
  <c r="J323" i="1"/>
  <c r="K323" i="1"/>
  <c r="L323" i="1"/>
  <c r="M323" i="1"/>
  <c r="N323" i="1"/>
  <c r="O323" i="1"/>
  <c r="E367" i="1"/>
  <c r="F367" i="1"/>
  <c r="D367" i="1"/>
  <c r="E320" i="1"/>
  <c r="F320" i="1"/>
  <c r="G320" i="1"/>
  <c r="H320" i="1"/>
  <c r="I320" i="1"/>
  <c r="J320" i="1"/>
  <c r="K320" i="1"/>
  <c r="L320" i="1"/>
  <c r="M320" i="1"/>
  <c r="N320" i="1"/>
  <c r="O320" i="1"/>
  <c r="E325" i="1"/>
  <c r="E323" i="1" s="1"/>
  <c r="F325" i="1"/>
  <c r="F323" i="1" s="1"/>
  <c r="D325" i="1"/>
  <c r="D323" i="1" s="1"/>
  <c r="E301" i="1"/>
  <c r="F301" i="1"/>
  <c r="C294" i="1"/>
  <c r="E294" i="1"/>
  <c r="F294" i="1"/>
  <c r="E276" i="1"/>
  <c r="F276" i="1"/>
  <c r="D276" i="1"/>
  <c r="E177" i="1" l="1"/>
  <c r="F177" i="1"/>
  <c r="D177" i="1"/>
  <c r="F160" i="1"/>
  <c r="F234" i="1" l="1"/>
  <c r="D239" i="1"/>
  <c r="D232" i="1" s="1"/>
  <c r="E239" i="1"/>
  <c r="E232" i="1" s="1"/>
  <c r="F239" i="1"/>
  <c r="F232" i="1" s="1"/>
  <c r="E46" i="1" l="1"/>
  <c r="F46" i="1"/>
  <c r="D46" i="1"/>
  <c r="E41" i="1"/>
  <c r="F41" i="1"/>
  <c r="D41" i="1"/>
  <c r="P183" i="1"/>
  <c r="E176" i="1"/>
  <c r="F176" i="1"/>
  <c r="D176" i="1"/>
  <c r="E58" i="1" l="1"/>
  <c r="F58" i="1"/>
  <c r="D58" i="1"/>
  <c r="F18" i="1"/>
  <c r="E365" i="1"/>
  <c r="E16" i="1"/>
  <c r="E18" i="1"/>
  <c r="E26" i="1"/>
  <c r="E36" i="1"/>
  <c r="E35" i="1" s="1"/>
  <c r="E109" i="1"/>
  <c r="E160" i="1"/>
  <c r="E167" i="1"/>
  <c r="E225" i="1"/>
  <c r="E260" i="1" s="1"/>
  <c r="E265" i="1"/>
  <c r="E275" i="1"/>
  <c r="E316" i="1"/>
  <c r="E329" i="1"/>
  <c r="E353" i="1"/>
  <c r="E380" i="1"/>
  <c r="E382" i="1"/>
  <c r="E391" i="1"/>
  <c r="E396" i="1"/>
  <c r="E401" i="1"/>
  <c r="E405" i="1"/>
  <c r="E412" i="1"/>
  <c r="E415" i="1"/>
  <c r="E300" i="1" l="1"/>
  <c r="E299" i="1"/>
  <c r="E377" i="1" s="1"/>
  <c r="E381" i="1"/>
  <c r="E15" i="1"/>
  <c r="E223" i="1" s="1"/>
  <c r="E262" i="1" s="1"/>
  <c r="E424" i="1" s="1"/>
  <c r="D36" i="1"/>
  <c r="F36" i="1"/>
  <c r="C36" i="1"/>
  <c r="E379" i="1" l="1"/>
  <c r="I175" i="1" l="1"/>
  <c r="H175" i="1"/>
  <c r="G175" i="1"/>
  <c r="C176" i="1"/>
  <c r="G176" i="1" s="1"/>
  <c r="D405" i="1" l="1"/>
  <c r="D401" i="1"/>
  <c r="F396" i="1"/>
  <c r="D396" i="1"/>
  <c r="D391" i="1"/>
  <c r="F405" i="1"/>
  <c r="G407" i="1"/>
  <c r="H407" i="1"/>
  <c r="F268" i="1" l="1"/>
  <c r="J329" i="1"/>
  <c r="K329" i="1"/>
  <c r="L329" i="1"/>
  <c r="M329" i="1"/>
  <c r="N329" i="1"/>
  <c r="C367" i="1"/>
  <c r="C365" i="1" s="1"/>
  <c r="F365" i="1"/>
  <c r="D365" i="1"/>
  <c r="F143" i="1" l="1"/>
  <c r="C396" i="1" l="1"/>
  <c r="F384" i="1"/>
  <c r="F382" i="1" s="1"/>
  <c r="F107" i="1" l="1"/>
  <c r="D107" i="1"/>
  <c r="D344" i="1" l="1"/>
  <c r="F344" i="1"/>
  <c r="C344" i="1"/>
  <c r="F335" i="1"/>
  <c r="D335" i="1"/>
  <c r="D329" i="1" s="1"/>
  <c r="F329" i="1" l="1"/>
  <c r="O183" i="1"/>
  <c r="Q183" i="1"/>
  <c r="R183" i="1"/>
  <c r="C157" i="1"/>
  <c r="C128" i="1"/>
  <c r="D380" i="1" l="1"/>
  <c r="F380" i="1"/>
  <c r="C380" i="1"/>
  <c r="F278" i="1"/>
  <c r="F275" i="1" s="1"/>
  <c r="C58" i="1" l="1"/>
  <c r="G190" i="1" l="1"/>
  <c r="H190" i="1"/>
  <c r="I190" i="1"/>
  <c r="D143" i="1"/>
  <c r="C143" i="1"/>
  <c r="H176" i="1"/>
  <c r="I176" i="1"/>
  <c r="G352" i="1"/>
  <c r="H352" i="1"/>
  <c r="I352" i="1"/>
  <c r="C268" i="1" l="1"/>
  <c r="D227" i="1"/>
  <c r="D225" i="1" s="1"/>
  <c r="F227" i="1"/>
  <c r="F225" i="1" s="1"/>
  <c r="F260" i="1" s="1"/>
  <c r="C227" i="1"/>
  <c r="G232" i="1"/>
  <c r="J232" i="1"/>
  <c r="J260" i="1" s="1"/>
  <c r="J262" i="1" s="1"/>
  <c r="K232" i="1"/>
  <c r="K260" i="1" s="1"/>
  <c r="K262" i="1" s="1"/>
  <c r="L232" i="1"/>
  <c r="L260" i="1" s="1"/>
  <c r="L262" i="1" s="1"/>
  <c r="M232" i="1"/>
  <c r="M260" i="1" s="1"/>
  <c r="M262" i="1" s="1"/>
  <c r="N232" i="1"/>
  <c r="N260" i="1" s="1"/>
  <c r="N262" i="1" s="1"/>
  <c r="C232" i="1"/>
  <c r="C225" i="1" l="1"/>
  <c r="C260" i="1" s="1"/>
  <c r="D260" i="1"/>
  <c r="C172" i="1"/>
  <c r="C167" i="1" s="1"/>
  <c r="C335" i="1" l="1"/>
  <c r="C329" i="1" s="1"/>
  <c r="C320" i="1"/>
  <c r="C301" i="1" l="1"/>
  <c r="D278" i="1"/>
  <c r="D275" i="1" s="1"/>
  <c r="G278" i="1"/>
  <c r="H278" i="1"/>
  <c r="I278" i="1"/>
  <c r="J278" i="1"/>
  <c r="J275" i="1" s="1"/>
  <c r="K278" i="1"/>
  <c r="K275" i="1" s="1"/>
  <c r="L278" i="1"/>
  <c r="L275" i="1" s="1"/>
  <c r="M278" i="1"/>
  <c r="M275" i="1" s="1"/>
  <c r="N278" i="1"/>
  <c r="N275" i="1" s="1"/>
  <c r="C278" i="1"/>
  <c r="C275" i="1" s="1"/>
  <c r="F266" i="1" l="1"/>
  <c r="C18" i="1" l="1"/>
  <c r="C118" i="1"/>
  <c r="C109" i="1" s="1"/>
  <c r="D118" i="1"/>
  <c r="D109" i="1" s="1"/>
  <c r="F118" i="1"/>
  <c r="F109" i="1" s="1"/>
  <c r="G294" i="1"/>
  <c r="H294" i="1"/>
  <c r="I294" i="1"/>
  <c r="J294" i="1"/>
  <c r="K294" i="1"/>
  <c r="L294" i="1"/>
  <c r="M294" i="1"/>
  <c r="N294" i="1"/>
  <c r="I192" i="1" l="1"/>
  <c r="D35" i="1" l="1"/>
  <c r="F35" i="1"/>
  <c r="C35" i="1"/>
  <c r="F130" i="1" l="1"/>
  <c r="F129" i="1"/>
  <c r="D130" i="1"/>
  <c r="D129" i="1"/>
  <c r="C129" i="1"/>
  <c r="C130" i="1"/>
  <c r="C160" i="1" l="1"/>
  <c r="D160" i="1"/>
  <c r="I63" i="1" l="1"/>
  <c r="H63" i="1"/>
  <c r="G63" i="1"/>
  <c r="C353" i="1" l="1"/>
  <c r="F353" i="1"/>
  <c r="F433" i="1" l="1"/>
  <c r="C323" i="1"/>
  <c r="C46" i="1"/>
  <c r="D26" i="1" l="1"/>
  <c r="F26" i="1"/>
  <c r="C26" i="1"/>
  <c r="D167" i="1"/>
  <c r="F167" i="1"/>
  <c r="F434" i="1" s="1"/>
  <c r="F435" i="1"/>
  <c r="C41" i="1"/>
  <c r="F432" i="1" l="1"/>
  <c r="I114" i="1"/>
  <c r="I30" i="1"/>
  <c r="H30" i="1"/>
  <c r="G30" i="1"/>
  <c r="D18" i="1"/>
  <c r="G21" i="1"/>
  <c r="G47" i="1"/>
  <c r="I47" i="1" l="1"/>
  <c r="H47" i="1"/>
  <c r="G209" i="1" l="1"/>
  <c r="H209" i="1"/>
  <c r="G208" i="1"/>
  <c r="H208" i="1"/>
  <c r="G206" i="1"/>
  <c r="H206" i="1"/>
  <c r="H226" i="1" l="1"/>
  <c r="I226" i="1"/>
  <c r="D316" i="1"/>
  <c r="D299" i="1" s="1"/>
  <c r="F316" i="1"/>
  <c r="F299" i="1" s="1"/>
  <c r="C316" i="1"/>
  <c r="F391" i="1" l="1"/>
  <c r="C391" i="1"/>
  <c r="I406" i="1" l="1"/>
  <c r="H406" i="1"/>
  <c r="G406" i="1"/>
  <c r="C405" i="1"/>
  <c r="H404" i="1"/>
  <c r="G404" i="1"/>
  <c r="H403" i="1"/>
  <c r="G403" i="1"/>
  <c r="H402" i="1"/>
  <c r="G402" i="1"/>
  <c r="F401" i="1"/>
  <c r="C401" i="1"/>
  <c r="H400" i="1"/>
  <c r="H396" i="1" s="1"/>
  <c r="G400" i="1"/>
  <c r="G396" i="1" s="1"/>
  <c r="N396" i="1"/>
  <c r="M396" i="1"/>
  <c r="L396" i="1"/>
  <c r="K396" i="1"/>
  <c r="J396" i="1"/>
  <c r="I396" i="1"/>
  <c r="H395" i="1"/>
  <c r="G395" i="1"/>
  <c r="H394" i="1"/>
  <c r="G394" i="1"/>
  <c r="H393" i="1"/>
  <c r="G393" i="1"/>
  <c r="H392" i="1"/>
  <c r="G392" i="1"/>
  <c r="I390" i="1"/>
  <c r="H390" i="1"/>
  <c r="G390" i="1"/>
  <c r="I389" i="1"/>
  <c r="H389" i="1"/>
  <c r="G389" i="1"/>
  <c r="I388" i="1"/>
  <c r="H388" i="1"/>
  <c r="G388" i="1"/>
  <c r="I387" i="1"/>
  <c r="H387" i="1"/>
  <c r="G387" i="1"/>
  <c r="I386" i="1"/>
  <c r="G386" i="1"/>
  <c r="I385" i="1"/>
  <c r="H385" i="1"/>
  <c r="G385" i="1"/>
  <c r="I384" i="1"/>
  <c r="C384" i="1"/>
  <c r="C382" i="1" s="1"/>
  <c r="G411" i="1"/>
  <c r="D415" i="1"/>
  <c r="F415" i="1"/>
  <c r="H411" i="1" l="1"/>
  <c r="H391" i="1"/>
  <c r="H401" i="1"/>
  <c r="H405" i="1"/>
  <c r="I411" i="1"/>
  <c r="C381" i="1"/>
  <c r="G401" i="1"/>
  <c r="G405" i="1"/>
  <c r="I405" i="1"/>
  <c r="G391" i="1"/>
  <c r="G384" i="1"/>
  <c r="G191" i="1"/>
  <c r="H191" i="1"/>
  <c r="I191" i="1"/>
  <c r="G56" i="1"/>
  <c r="H56" i="1"/>
  <c r="I56" i="1"/>
  <c r="G54" i="1"/>
  <c r="H54" i="1"/>
  <c r="I54" i="1"/>
  <c r="H214" i="1"/>
  <c r="G382" i="1" l="1"/>
  <c r="F381" i="1"/>
  <c r="H173" i="1"/>
  <c r="I173" i="1"/>
  <c r="G381" i="1" l="1"/>
  <c r="J379" i="1"/>
  <c r="K379" i="1"/>
  <c r="L379" i="1"/>
  <c r="M379" i="1"/>
  <c r="N379" i="1"/>
  <c r="I376" i="1"/>
  <c r="H376" i="1"/>
  <c r="G376" i="1"/>
  <c r="I366" i="1"/>
  <c r="H366" i="1"/>
  <c r="G366" i="1"/>
  <c r="I364" i="1"/>
  <c r="H364" i="1"/>
  <c r="G364" i="1"/>
  <c r="I361" i="1"/>
  <c r="H361" i="1"/>
  <c r="G361" i="1"/>
  <c r="I349" i="1"/>
  <c r="H349" i="1"/>
  <c r="G349" i="1"/>
  <c r="Q176" i="1"/>
  <c r="I346" i="1"/>
  <c r="H346" i="1"/>
  <c r="G346" i="1"/>
  <c r="I345" i="1"/>
  <c r="H345" i="1"/>
  <c r="G345" i="1"/>
  <c r="I359" i="1"/>
  <c r="H359" i="1"/>
  <c r="G359" i="1"/>
  <c r="I357" i="1"/>
  <c r="H357" i="1"/>
  <c r="G357" i="1"/>
  <c r="H356" i="1"/>
  <c r="G356" i="1"/>
  <c r="H355" i="1"/>
  <c r="G355" i="1"/>
  <c r="I354" i="1"/>
  <c r="H354" i="1"/>
  <c r="G354" i="1"/>
  <c r="N353" i="1"/>
  <c r="M353" i="1"/>
  <c r="L353" i="1"/>
  <c r="K353" i="1"/>
  <c r="J353" i="1"/>
  <c r="H316" i="1"/>
  <c r="G316" i="1"/>
  <c r="I336" i="1"/>
  <c r="H336" i="1"/>
  <c r="G336" i="1"/>
  <c r="I325" i="1"/>
  <c r="I323" i="1" s="1"/>
  <c r="H325" i="1"/>
  <c r="H323" i="1" s="1"/>
  <c r="G325" i="1"/>
  <c r="G323" i="1" s="1"/>
  <c r="N316" i="1"/>
  <c r="M316" i="1"/>
  <c r="L316" i="1"/>
  <c r="K316" i="1"/>
  <c r="J316" i="1"/>
  <c r="I316" i="1"/>
  <c r="I307" i="1"/>
  <c r="I306" i="1"/>
  <c r="H306" i="1"/>
  <c r="I304" i="1"/>
  <c r="H304" i="1"/>
  <c r="G304" i="1"/>
  <c r="I311" i="1"/>
  <c r="H311" i="1"/>
  <c r="G311" i="1"/>
  <c r="I285" i="1"/>
  <c r="I275" i="1" s="1"/>
  <c r="H285" i="1"/>
  <c r="H275" i="1" s="1"/>
  <c r="G285" i="1"/>
  <c r="G275" i="1" s="1"/>
  <c r="I274" i="1"/>
  <c r="H274" i="1"/>
  <c r="G274" i="1"/>
  <c r="I273" i="1"/>
  <c r="H273" i="1"/>
  <c r="G273" i="1"/>
  <c r="I272" i="1"/>
  <c r="H272" i="1"/>
  <c r="G272" i="1"/>
  <c r="I271" i="1"/>
  <c r="H271" i="1"/>
  <c r="G271" i="1"/>
  <c r="I270" i="1"/>
  <c r="H270" i="1"/>
  <c r="G270" i="1"/>
  <c r="I269" i="1"/>
  <c r="H269" i="1"/>
  <c r="G269" i="1"/>
  <c r="I267" i="1"/>
  <c r="H267" i="1"/>
  <c r="G267" i="1"/>
  <c r="D266" i="1"/>
  <c r="D265" i="1" s="1"/>
  <c r="D377" i="1" s="1"/>
  <c r="C266" i="1"/>
  <c r="J265" i="1"/>
  <c r="G348" i="1" l="1"/>
  <c r="I348" i="1"/>
  <c r="C299" i="1"/>
  <c r="D300" i="1"/>
  <c r="I358" i="1"/>
  <c r="F265" i="1"/>
  <c r="I335" i="1"/>
  <c r="G266" i="1"/>
  <c r="I266" i="1"/>
  <c r="C300" i="1"/>
  <c r="F300" i="1"/>
  <c r="I300" i="1" s="1"/>
  <c r="I330" i="1"/>
  <c r="H268" i="1"/>
  <c r="H337" i="1"/>
  <c r="H344" i="1"/>
  <c r="H365" i="1"/>
  <c r="C265" i="1"/>
  <c r="C377" i="1" s="1"/>
  <c r="H266" i="1"/>
  <c r="G268" i="1"/>
  <c r="I268" i="1"/>
  <c r="F431" i="1"/>
  <c r="H301" i="1"/>
  <c r="H330" i="1"/>
  <c r="G337" i="1"/>
  <c r="H348" i="1"/>
  <c r="I365" i="1"/>
  <c r="G365" i="1"/>
  <c r="G301" i="1"/>
  <c r="I301" i="1"/>
  <c r="G330" i="1"/>
  <c r="H335" i="1"/>
  <c r="I337" i="1"/>
  <c r="H358" i="1"/>
  <c r="G344" i="1"/>
  <c r="I344" i="1"/>
  <c r="G335" i="1"/>
  <c r="G358" i="1"/>
  <c r="G31" i="1"/>
  <c r="H31" i="1"/>
  <c r="I31" i="1"/>
  <c r="H21" i="1"/>
  <c r="I21" i="1"/>
  <c r="C16" i="1"/>
  <c r="C15" i="1" s="1"/>
  <c r="F16" i="1"/>
  <c r="P16" i="1" s="1"/>
  <c r="D16" i="1"/>
  <c r="D15" i="1" s="1"/>
  <c r="D223" i="1" s="1"/>
  <c r="D262" i="1" s="1"/>
  <c r="F15" i="1" l="1"/>
  <c r="F223" i="1" s="1"/>
  <c r="F262" i="1" s="1"/>
  <c r="I329" i="1"/>
  <c r="H329" i="1"/>
  <c r="G329" i="1"/>
  <c r="F377" i="1"/>
  <c r="F408" i="1" s="1"/>
  <c r="C408" i="1"/>
  <c r="F436" i="1"/>
  <c r="F437" i="1" s="1"/>
  <c r="F438" i="1" s="1"/>
  <c r="C223" i="1"/>
  <c r="C262" i="1" s="1"/>
  <c r="H300" i="1"/>
  <c r="G265" i="1"/>
  <c r="I353" i="1"/>
  <c r="H265" i="1"/>
  <c r="G353" i="1"/>
  <c r="G300" i="1"/>
  <c r="H299" i="1"/>
  <c r="G299" i="1"/>
  <c r="I265" i="1"/>
  <c r="I299" i="1"/>
  <c r="H353" i="1"/>
  <c r="G377" i="1" l="1"/>
  <c r="I408" i="1"/>
  <c r="G408" i="1"/>
  <c r="H377" i="1"/>
  <c r="I377" i="1"/>
  <c r="L183" i="1" l="1"/>
  <c r="G186" i="1" l="1"/>
  <c r="H186" i="1"/>
  <c r="I186" i="1"/>
  <c r="I119" i="1"/>
  <c r="I116" i="1"/>
  <c r="I117" i="1"/>
  <c r="I52" i="1"/>
  <c r="I39" i="1"/>
  <c r="I55" i="1" l="1"/>
  <c r="I205" i="1" l="1"/>
  <c r="G205" i="1"/>
  <c r="H205" i="1"/>
  <c r="I236" i="1" l="1"/>
  <c r="H236" i="1"/>
  <c r="H39" i="1"/>
  <c r="G39" i="1"/>
  <c r="H192" i="1" l="1"/>
  <c r="I188" i="1"/>
  <c r="H188" i="1"/>
  <c r="G188" i="1"/>
  <c r="G98" i="1"/>
  <c r="H55" i="1"/>
  <c r="G55" i="1"/>
  <c r="G50" i="1"/>
  <c r="H50" i="1"/>
  <c r="I50" i="1"/>
  <c r="H26" i="1"/>
  <c r="G27" i="1"/>
  <c r="H27" i="1"/>
  <c r="I27" i="1"/>
  <c r="G28" i="1"/>
  <c r="H28" i="1"/>
  <c r="I28" i="1"/>
  <c r="G29" i="1"/>
  <c r="H29" i="1"/>
  <c r="I29" i="1"/>
  <c r="G32" i="1"/>
  <c r="H32" i="1"/>
  <c r="I32" i="1"/>
  <c r="G33" i="1"/>
  <c r="H33" i="1"/>
  <c r="I33" i="1"/>
  <c r="G34" i="1"/>
  <c r="H34" i="1"/>
  <c r="I34" i="1"/>
  <c r="I26" i="1" l="1"/>
  <c r="G26" i="1"/>
  <c r="I169" i="1" l="1"/>
  <c r="H169" i="1"/>
  <c r="G169" i="1"/>
  <c r="I168" i="1"/>
  <c r="H168" i="1"/>
  <c r="G168" i="1"/>
  <c r="G201" i="1" l="1"/>
  <c r="H201" i="1"/>
  <c r="G197" i="1"/>
  <c r="H197" i="1"/>
  <c r="G90" i="1"/>
  <c r="H90" i="1"/>
  <c r="I90" i="1"/>
  <c r="G91" i="1"/>
  <c r="H91" i="1"/>
  <c r="I91" i="1"/>
  <c r="G84" i="1"/>
  <c r="H84" i="1"/>
  <c r="I84" i="1"/>
  <c r="I161" i="1"/>
  <c r="H161" i="1"/>
  <c r="G161" i="1"/>
  <c r="G19" i="1"/>
  <c r="H19" i="1"/>
  <c r="I19" i="1"/>
  <c r="G20" i="1"/>
  <c r="H20" i="1"/>
  <c r="I20" i="1"/>
  <c r="G22" i="1"/>
  <c r="H22" i="1"/>
  <c r="I22" i="1"/>
  <c r="G23" i="1"/>
  <c r="H23" i="1"/>
  <c r="I23" i="1"/>
  <c r="G24" i="1"/>
  <c r="H24" i="1"/>
  <c r="I24" i="1"/>
  <c r="G25" i="1"/>
  <c r="H25" i="1"/>
  <c r="I25" i="1"/>
  <c r="H17" i="1"/>
  <c r="G17" i="1" l="1"/>
  <c r="I17" i="1"/>
  <c r="I228" i="1" l="1"/>
  <c r="I229" i="1"/>
  <c r="I230" i="1"/>
  <c r="I234" i="1"/>
  <c r="I239" i="1"/>
  <c r="I98" i="1"/>
  <c r="I77" i="1"/>
  <c r="I200" i="1"/>
  <c r="G192" i="1"/>
  <c r="H187" i="1"/>
  <c r="G204" i="1"/>
  <c r="H204" i="1"/>
  <c r="I204" i="1"/>
  <c r="G187" i="1"/>
  <c r="H184" i="1"/>
  <c r="G184" i="1"/>
  <c r="I184" i="1"/>
  <c r="G185" i="1"/>
  <c r="H185" i="1"/>
  <c r="I185" i="1"/>
  <c r="I187" i="1"/>
  <c r="G189" i="1"/>
  <c r="H189" i="1"/>
  <c r="I189" i="1"/>
  <c r="G193" i="1"/>
  <c r="H193" i="1"/>
  <c r="I193" i="1"/>
  <c r="G194" i="1"/>
  <c r="H194" i="1"/>
  <c r="I194" i="1"/>
  <c r="G196" i="1"/>
  <c r="H196" i="1"/>
  <c r="I196" i="1"/>
  <c r="G200" i="1"/>
  <c r="H200" i="1"/>
  <c r="I232" i="1" l="1"/>
  <c r="F379" i="1"/>
  <c r="O432" i="1" s="1"/>
  <c r="F410" i="1"/>
  <c r="I227" i="1"/>
  <c r="I260" i="1" l="1"/>
  <c r="O433" i="1"/>
  <c r="O431" i="1"/>
  <c r="F430" i="1"/>
  <c r="F412" i="1"/>
  <c r="H77" i="1"/>
  <c r="G77" i="1"/>
  <c r="H98" i="1"/>
  <c r="H239" i="1"/>
  <c r="H234" i="1"/>
  <c r="H233" i="1"/>
  <c r="H230" i="1"/>
  <c r="H229" i="1"/>
  <c r="H228" i="1"/>
  <c r="G228" i="1"/>
  <c r="O437" i="1" l="1"/>
  <c r="O438" i="1"/>
  <c r="H232" i="1"/>
  <c r="O434" i="1"/>
  <c r="O435" i="1"/>
  <c r="O436" i="1"/>
  <c r="H227" i="1"/>
  <c r="G227" i="1"/>
  <c r="G260" i="1" s="1"/>
  <c r="H37" i="1"/>
  <c r="I37" i="1"/>
  <c r="H38" i="1"/>
  <c r="I38" i="1"/>
  <c r="H42" i="1"/>
  <c r="I42" i="1"/>
  <c r="H43" i="1"/>
  <c r="I43" i="1"/>
  <c r="H52" i="1"/>
  <c r="H53" i="1"/>
  <c r="I53" i="1"/>
  <c r="H59" i="1"/>
  <c r="I59" i="1"/>
  <c r="H66" i="1"/>
  <c r="I66" i="1"/>
  <c r="H67" i="1"/>
  <c r="I67" i="1"/>
  <c r="H83" i="1"/>
  <c r="I83" i="1"/>
  <c r="H85" i="1"/>
  <c r="I85" i="1"/>
  <c r="H86" i="1"/>
  <c r="I86" i="1"/>
  <c r="H87" i="1"/>
  <c r="I87" i="1"/>
  <c r="H88" i="1"/>
  <c r="I88" i="1"/>
  <c r="H89" i="1"/>
  <c r="I89" i="1"/>
  <c r="H97" i="1"/>
  <c r="I97" i="1"/>
  <c r="H100" i="1"/>
  <c r="I100" i="1"/>
  <c r="H110" i="1"/>
  <c r="I110" i="1"/>
  <c r="H111" i="1"/>
  <c r="I111" i="1"/>
  <c r="H113" i="1"/>
  <c r="I113" i="1"/>
  <c r="H114" i="1"/>
  <c r="H115" i="1"/>
  <c r="I115" i="1"/>
  <c r="H116" i="1"/>
  <c r="H117" i="1"/>
  <c r="H119" i="1"/>
  <c r="H120" i="1"/>
  <c r="I120" i="1"/>
  <c r="H121" i="1"/>
  <c r="I121" i="1"/>
  <c r="H122" i="1"/>
  <c r="I122" i="1"/>
  <c r="H123" i="1"/>
  <c r="I123" i="1"/>
  <c r="H162" i="1"/>
  <c r="I162" i="1"/>
  <c r="H163" i="1"/>
  <c r="I163" i="1"/>
  <c r="H164" i="1"/>
  <c r="I164" i="1"/>
  <c r="H165" i="1"/>
  <c r="I165" i="1"/>
  <c r="H170" i="1"/>
  <c r="I170" i="1"/>
  <c r="H171" i="1"/>
  <c r="I171" i="1"/>
  <c r="H172" i="1"/>
  <c r="I172" i="1"/>
  <c r="H183" i="1"/>
  <c r="I183" i="1"/>
  <c r="H210" i="1"/>
  <c r="I210" i="1"/>
  <c r="H211" i="1"/>
  <c r="I211" i="1"/>
  <c r="H212" i="1"/>
  <c r="I212" i="1"/>
  <c r="G37" i="1"/>
  <c r="G38" i="1"/>
  <c r="G42" i="1"/>
  <c r="G43" i="1"/>
  <c r="G52" i="1"/>
  <c r="G53" i="1"/>
  <c r="G59" i="1"/>
  <c r="G66" i="1"/>
  <c r="G67" i="1"/>
  <c r="G83" i="1"/>
  <c r="G85" i="1"/>
  <c r="G86" i="1"/>
  <c r="G87" i="1"/>
  <c r="G88" i="1"/>
  <c r="G89" i="1"/>
  <c r="G97" i="1"/>
  <c r="G100" i="1"/>
  <c r="G110" i="1"/>
  <c r="G111" i="1"/>
  <c r="G113" i="1"/>
  <c r="G114" i="1"/>
  <c r="G115" i="1"/>
  <c r="G116" i="1"/>
  <c r="G117" i="1"/>
  <c r="G119" i="1"/>
  <c r="G120" i="1"/>
  <c r="G121" i="1"/>
  <c r="G122" i="1"/>
  <c r="G123" i="1"/>
  <c r="G162" i="1"/>
  <c r="G163" i="1"/>
  <c r="G164" i="1"/>
  <c r="G165" i="1"/>
  <c r="G170" i="1"/>
  <c r="G171" i="1"/>
  <c r="G172" i="1"/>
  <c r="G183" i="1"/>
  <c r="G210" i="1"/>
  <c r="G211" i="1"/>
  <c r="G212" i="1"/>
  <c r="H46" i="1"/>
  <c r="H160" i="1"/>
  <c r="H260" i="1" l="1"/>
  <c r="H41" i="1"/>
  <c r="H18" i="1"/>
  <c r="G18" i="1"/>
  <c r="I18" i="1"/>
  <c r="I167" i="1"/>
  <c r="H58" i="1"/>
  <c r="I160" i="1"/>
  <c r="G167" i="1"/>
  <c r="G46" i="1"/>
  <c r="H167" i="1"/>
  <c r="I58" i="1"/>
  <c r="I46" i="1"/>
  <c r="I41" i="1"/>
  <c r="G160" i="1"/>
  <c r="G58" i="1"/>
  <c r="G41" i="1"/>
  <c r="C379" i="1" l="1"/>
  <c r="C410" i="1"/>
  <c r="I109" i="1"/>
  <c r="I118" i="1"/>
  <c r="H109" i="1"/>
  <c r="H118" i="1"/>
  <c r="G118" i="1"/>
  <c r="I16" i="1"/>
  <c r="H16" i="1"/>
  <c r="G16" i="1"/>
  <c r="J36" i="1"/>
  <c r="J15" i="1" s="1"/>
  <c r="C412" i="1" l="1"/>
  <c r="G412" i="1" s="1"/>
  <c r="G410" i="1"/>
  <c r="G109" i="1"/>
  <c r="H36" i="1"/>
  <c r="G36" i="1"/>
  <c r="I36" i="1"/>
  <c r="D379" i="1" l="1"/>
  <c r="F424" i="1"/>
  <c r="C424" i="1"/>
  <c r="I223" i="1"/>
  <c r="I262" i="1" s="1"/>
  <c r="I379" i="1" s="1"/>
  <c r="G223" i="1"/>
  <c r="G262" i="1" s="1"/>
  <c r="G379" i="1" s="1"/>
  <c r="H223" i="1"/>
  <c r="H262" i="1" s="1"/>
  <c r="H379" i="1" s="1"/>
  <c r="I15" i="1"/>
  <c r="H15" i="1"/>
  <c r="G15" i="1"/>
  <c r="I412" i="1" l="1"/>
  <c r="I410" i="1"/>
  <c r="G424" i="1"/>
  <c r="I424" i="1"/>
  <c r="H386" i="1"/>
  <c r="D384" i="1"/>
  <c r="H384" i="1" s="1"/>
  <c r="D382" i="1" l="1"/>
  <c r="H382" i="1" l="1"/>
  <c r="D381" i="1"/>
  <c r="D408" i="1" l="1"/>
  <c r="D410" i="1" s="1"/>
  <c r="H381" i="1"/>
  <c r="H408" i="1" l="1"/>
  <c r="D424" i="1"/>
  <c r="H424" i="1" s="1"/>
  <c r="H410" i="1" l="1"/>
  <c r="D412" i="1"/>
  <c r="H412" i="1" s="1"/>
</calcChain>
</file>

<file path=xl/sharedStrings.xml><?xml version="1.0" encoding="utf-8"?>
<sst xmlns="http://schemas.openxmlformats.org/spreadsheetml/2006/main" count="445" uniqueCount="394">
  <si>
    <t>Код ПКВК</t>
  </si>
  <si>
    <t>% виконання</t>
  </si>
  <si>
    <t>до річних призначень</t>
  </si>
  <si>
    <t>до уточнених призначень</t>
  </si>
  <si>
    <t xml:space="preserve">ЗАГАЛЬНИЙ ФОНД </t>
  </si>
  <si>
    <t>Органи місцевого самоврядування</t>
  </si>
  <si>
    <t>тис.грн.</t>
  </si>
  <si>
    <t>Організаційне, інформаційно - 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</si>
  <si>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територіальних громадах</t>
  </si>
  <si>
    <t>Інша діяльність у сфері державного управління:</t>
  </si>
  <si>
    <t xml:space="preserve"> - програма "Нагороди"</t>
  </si>
  <si>
    <t>до додаткових</t>
  </si>
  <si>
    <t>Охорона здоров'я</t>
  </si>
  <si>
    <t>Первинна медична допомога населенню, що надається  центрами первинної медичної (медико - санітарної) допомоги</t>
  </si>
  <si>
    <t>Багатопрофільна стаціонарна медична допомога населенню</t>
  </si>
  <si>
    <t>Економічна діяльність</t>
  </si>
  <si>
    <t>Членські внески до асоціацій органів місцевого самоврядування</t>
  </si>
  <si>
    <t>Заходи запобігання та ліквідації надзвичайних ситуацій та наслідків стихийного лиха</t>
  </si>
  <si>
    <t>Освіта</t>
  </si>
  <si>
    <t xml:space="preserve">Соціальний захист </t>
  </si>
  <si>
    <t>Культура</t>
  </si>
  <si>
    <t>Житлово-комунальне господарство</t>
  </si>
  <si>
    <t>Надання дошкільної освіти</t>
  </si>
  <si>
    <t>Надання позашкільної освіти закладами позашкільної освіти, заходи із позашкільної роботи з дітьми</t>
  </si>
  <si>
    <t>Надання спеціальної  освіти мистецькими  школами</t>
  </si>
  <si>
    <t>Інші програми, заклади та заходи у сфері освіти</t>
  </si>
  <si>
    <t>Забезпечення діяльності інших закладів у сфері освіти</t>
  </si>
  <si>
    <t xml:space="preserve"> -  централізована бухгалтерія</t>
  </si>
  <si>
    <t xml:space="preserve"> - група господарського обслуговування</t>
  </si>
  <si>
    <t>Інші програми та заходи у сфері освіти</t>
  </si>
  <si>
    <t>Забезпечення діяльності інклюзивно-ресурсних центрів</t>
  </si>
  <si>
    <t>Забезпечення діяльності центрів професійного розвитку педагогічних працівників</t>
  </si>
  <si>
    <t>Інша діяльність у сфері житлово - комунального господарства</t>
  </si>
  <si>
    <t>Організація благоустрою населенних пунктів</t>
  </si>
  <si>
    <t>Інші заходи в галузі культуриі мистецтва</t>
  </si>
  <si>
    <t>Забезпечення діяльності бібліотек</t>
  </si>
  <si>
    <t>Забезпечення діяльності музеїв і виставок</t>
  </si>
  <si>
    <t>Забезпечення діяльності палаців і будинків культури, клубів, центрів дозвілля та інших клубних закладів</t>
  </si>
  <si>
    <t>Заходи державної політики з питань дітей та їх соціального захисту</t>
  </si>
  <si>
    <t xml:space="preserve">Компенсаційні виплати на пільговий проїзд автомобільним транспортом окремим категоріям громадян 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</si>
  <si>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</si>
  <si>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Утримання та забезпечення діяльності центрів соціальних служб </t>
  </si>
  <si>
    <t xml:space="preserve">Заходи державної політики із забезпечення  рівних прав та можливостей жінок та чоловіків </t>
  </si>
  <si>
    <t>Заходи державної політики з питань сім'ї</t>
  </si>
  <si>
    <t>Надання соціальних гарантій інвалідам,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</si>
  <si>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видатки на соціальний захист ветеранів війни та праці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</si>
  <si>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катастрофи):</t>
  </si>
  <si>
    <t xml:space="preserve"> - відпочинок дітей у пришкільних таборах</t>
  </si>
  <si>
    <t>0180</t>
  </si>
  <si>
    <t>Інші субвенції з місцевого бюджету</t>
  </si>
  <si>
    <t>Субвенція з місцевого бюджета державному бюджету на виконання програм соціально - економічного розвитку регіонів, в тому числі:</t>
  </si>
  <si>
    <t>Надання освіти за рухунок субвенції з державного бюджету місцевим бюджетам на надання державної підтримки особам з особливими освітніми потребами</t>
  </si>
  <si>
    <t>0160</t>
  </si>
  <si>
    <t>1010</t>
  </si>
  <si>
    <t>1021</t>
  </si>
  <si>
    <t>1070</t>
  </si>
  <si>
    <t>3140</t>
  </si>
  <si>
    <t>1080</t>
  </si>
  <si>
    <t>4030</t>
  </si>
  <si>
    <t>4060</t>
  </si>
  <si>
    <t>6030</t>
  </si>
  <si>
    <t>Будівництво медичних установ та закладів, в тому числі:</t>
  </si>
  <si>
    <t>7310</t>
  </si>
  <si>
    <t>Будівництво об`єктів житлово-комунального господарства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</si>
  <si>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</si>
  <si>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</si>
  <si>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</si>
  <si>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</si>
  <si>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Природоохоронні заходи за рахунок цільових фондів</t>
  </si>
  <si>
    <t>Всього по загальному фонду з урахуванням міжбюджетних трансфертів</t>
  </si>
  <si>
    <t>СПЕЦІАЛЬНИЙ ФОНД</t>
  </si>
  <si>
    <t>0150</t>
  </si>
  <si>
    <t>Разом по загальному фонду</t>
  </si>
  <si>
    <t>Резервний фонд місцевого бюджету</t>
  </si>
  <si>
    <t>зовнішнє освітлення</t>
  </si>
  <si>
    <t>холодний асфальт</t>
  </si>
  <si>
    <t xml:space="preserve"> - утримання цвинтаря</t>
  </si>
  <si>
    <t xml:space="preserve"> - забезпечення озеленення міста</t>
  </si>
  <si>
    <t xml:space="preserve"> - утримання Парку культури та відпочинку</t>
  </si>
  <si>
    <t xml:space="preserve"> - прибирання вулично-дорожньої мережі</t>
  </si>
  <si>
    <t>Разом видатків</t>
  </si>
  <si>
    <t xml:space="preserve">Надання загальної середньої освіти закладами загальної середньої освіти </t>
  </si>
  <si>
    <t xml:space="preserve">Надання позашкільної освіти закладами позашкільної освіти, заходи із позашкільної роботи з дітьми </t>
  </si>
  <si>
    <t xml:space="preserve">Надання спеціальної освіти мистецькими школами </t>
  </si>
  <si>
    <t xml:space="preserve">Забезпечення діяльності палаців i будинків культури, клубів, центрів дозвілля та iнших клубних закладів </t>
  </si>
  <si>
    <t>Всього спеціальний фонд з власними надходженнями</t>
  </si>
  <si>
    <t>ФІНАНСУВАННЯ</t>
  </si>
  <si>
    <t xml:space="preserve"> освітньої субвенції</t>
  </si>
  <si>
    <t xml:space="preserve"> субвенції на виконання інвестиційних проектів в рамках здійснення заходів щодо соціально - економічного розвитку територій</t>
  </si>
  <si>
    <t xml:space="preserve"> позики НЕФКО</t>
  </si>
  <si>
    <t>фонду охорони навколишнього середовища</t>
  </si>
  <si>
    <t xml:space="preserve"> місцевого бюджету</t>
  </si>
  <si>
    <t xml:space="preserve">Одержано позики </t>
  </si>
  <si>
    <t>Погашення  основної суми позики</t>
  </si>
  <si>
    <t>Кошти, що передаються із загального фонду бюджету до бюджету розвитку (спеціального фонду)</t>
  </si>
  <si>
    <t>Соціальний захист</t>
  </si>
  <si>
    <t xml:space="preserve">Економічна діяльність </t>
  </si>
  <si>
    <t xml:space="preserve"> - відділ освіти</t>
  </si>
  <si>
    <t xml:space="preserve"> - управління соціального захисту населення</t>
  </si>
  <si>
    <t xml:space="preserve"> - відділ культури</t>
  </si>
  <si>
    <t xml:space="preserve"> - відділ молоді і спорту</t>
  </si>
  <si>
    <t xml:space="preserve"> - управління житлово-комунального господарства та капітального будівництва</t>
  </si>
  <si>
    <t xml:space="preserve"> - фінансове управління</t>
  </si>
  <si>
    <t>ВСЬОГО ВИДАТКИ з урахуванням погашення основної суми позики</t>
  </si>
  <si>
    <t xml:space="preserve"> - виконавчий комітет</t>
  </si>
  <si>
    <t>Власні надходження</t>
  </si>
  <si>
    <t>Разом загальний та спеціальний фонд</t>
  </si>
  <si>
    <t>Всього по спеціальному фонду</t>
  </si>
  <si>
    <t>код бюджету</t>
  </si>
  <si>
    <t>тис.грн</t>
  </si>
  <si>
    <t xml:space="preserve">Додаток 2                                            до рішення виконкому                   від                           №                                </t>
  </si>
  <si>
    <t>0170</t>
  </si>
  <si>
    <t>Підвищення кваліфікації депутатів місцевих рад та посадовиї осіб місцевого самоврядування</t>
  </si>
  <si>
    <t>Заходи та роботи з територіальної оборони</t>
  </si>
  <si>
    <t>обрізка дерев</t>
  </si>
  <si>
    <t>За рухунок залишку коштів, станом на 01.01.2022 року, в т.ч.</t>
  </si>
  <si>
    <t xml:space="preserve">Ревесна дотація </t>
  </si>
  <si>
    <t>до плану січня-червня</t>
  </si>
  <si>
    <t>Здійснення заходів із землеустрою (на виготовлення технічної документації з нормативно-грошової оцінки земель м.Тернівка та с. Зелена Долина)</t>
  </si>
  <si>
    <t>електроматеріали</t>
  </si>
  <si>
    <t xml:space="preserve"> - премія міського голови</t>
  </si>
  <si>
    <t>0459100000</t>
  </si>
  <si>
    <t xml:space="preserve"> - судовий збір</t>
  </si>
  <si>
    <t xml:space="preserve"> - служба у справах дітей</t>
  </si>
  <si>
    <t>удалить</t>
  </si>
  <si>
    <t>в т.ч. за рахунок субвенції з обласного бюджету до місцевих бюджетів на виконання доручень виборців депутатами обласної ради у 2023 році (придбання стоматологічних установок 2 од.)</t>
  </si>
  <si>
    <t>Первинна медико-санітарна допомога населенню - КНП "Центр первинної медико-санітарної допомоги"</t>
  </si>
  <si>
    <t>Придбання кисневого концентратора</t>
  </si>
  <si>
    <t>Реконструкція мереж хол.водопостачання від вул. Миру буд.4 до вул. Миру буд.15 в м. Тернівка Дніпропетровської області</t>
  </si>
  <si>
    <t>Реконструкція каналізаційного колектору (від вул.І.Петрова до КНС-2) м. Тернівка Дніпропетровської області  (коригування ПКД)</t>
  </si>
  <si>
    <t>Корегування ПКД на реконструкцію мережі зовнішнього освітлення по вул. Дніпровська (топографо-геодезичні роботи - 25000грн, кориг ПКД- 40000грн)</t>
  </si>
  <si>
    <t>Інші заходи та заклади молодіжної політики (молодіжний центр)</t>
  </si>
  <si>
    <t>бітумна емульсія УЯР</t>
  </si>
  <si>
    <t>матеріали для розмітки доріг</t>
  </si>
  <si>
    <t xml:space="preserve"> - утримання об'єктів благоустрою</t>
  </si>
  <si>
    <t>Фізична культура, спорт та молодь</t>
  </si>
  <si>
    <t>персональні комп'ютери для лікарів амб. № 1, 2  - 3 од.</t>
  </si>
  <si>
    <t xml:space="preserve"> Придбання ноутбуків для реєстратур амбулаторій № 1, 2  - 2 од</t>
  </si>
  <si>
    <t>рентгенівський діагностичний апарат</t>
  </si>
  <si>
    <t xml:space="preserve">стерилізатор паровий </t>
  </si>
  <si>
    <t>стоматологічна установока з мікромотором 2 од.</t>
  </si>
  <si>
    <t>зуботехнічна бормашина</t>
  </si>
  <si>
    <t>стерилізатор стоматологічний з достилятором води та пакувальною машиною</t>
  </si>
  <si>
    <t>культура</t>
  </si>
  <si>
    <t>соц.захист</t>
  </si>
  <si>
    <t>здрав</t>
  </si>
  <si>
    <t>фізкультура та молодь</t>
  </si>
  <si>
    <t>освіта</t>
  </si>
  <si>
    <t xml:space="preserve">ЖКГ 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</si>
  <si>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виробництво:</t>
  </si>
  <si>
    <t xml:space="preserve"> в тому числі </t>
  </si>
  <si>
    <t xml:space="preserve"> - щомісячна стипендія 2-м учасникам бойових дій Другої Світової війни</t>
  </si>
  <si>
    <t>кондиціонер 2 од.</t>
  </si>
  <si>
    <t>Придбання медичного, стоматологічного та іншого обладнання, а саме:</t>
  </si>
  <si>
    <t xml:space="preserve"> - придбання путівок до оздоровчих закладів </t>
  </si>
  <si>
    <t>Додаток 2</t>
  </si>
  <si>
    <t xml:space="preserve">Надання пільг населенню на оплату житлово-комунальних послуг (50% знижка на оплату житлово-комунальних послуг членам сімей загиблих Захисників України) </t>
  </si>
  <si>
    <r>
      <t xml:space="preserve">Інші заходи громадського порядку та безпеки </t>
    </r>
    <r>
      <rPr>
        <i/>
        <sz val="11"/>
        <color rgb="FFFF0000"/>
        <rFont val="Times New Roman"/>
        <family val="1"/>
        <charset val="204"/>
      </rPr>
      <t>(придбання обладнання для міської системи відеоспостереження)</t>
    </r>
  </si>
  <si>
    <r>
      <t xml:space="preserve">Інші заходи за рахунок коштів резервного фонду </t>
    </r>
    <r>
      <rPr>
        <i/>
        <sz val="11"/>
        <color rgb="FFFF0000"/>
        <rFont val="Times New Roman"/>
        <family val="1"/>
        <charset val="204"/>
      </rPr>
      <t>(придбання супутникового обладнання - Starlink-2 од.)</t>
    </r>
  </si>
  <si>
    <t>Кінцеві розрахунки по реконструкції мереж зовнішнього освітлення по вул. Дніпровська та проведення технічної інвентарізації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</si>
  <si>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 </t>
  </si>
  <si>
    <r>
      <t xml:space="preserve">Будівництво інших об'єктів комунальної власності </t>
    </r>
    <r>
      <rPr>
        <i/>
        <sz val="12"/>
        <rFont val="Times New Roman"/>
        <family val="1"/>
        <charset val="204"/>
      </rPr>
      <t>(проведення експертизи ПКД по реконструкції громадського будинку по вул. Маяковського 16-б під Центр надання адміністративних послуг)</t>
    </r>
  </si>
  <si>
    <t>Розроблення схем планування та забудови територій (містобудівної документації)</t>
  </si>
  <si>
    <t>Сприяння розвитку малого та середнього підприємництва</t>
  </si>
  <si>
    <t>На забезпечення виконання заходів Програми створення та використання матеріальних резервів для запобігання та ліквідації наслідків надзвичайних ситуацій у Дніпропетровській області на 2023-2027 роки</t>
  </si>
  <si>
    <r>
      <t xml:space="preserve">Надання загальної середньої освіти закладами загальної середньої освіти </t>
    </r>
    <r>
      <rPr>
        <i/>
        <sz val="12"/>
        <rFont val="Times New Roman"/>
        <family val="1"/>
        <charset val="204"/>
      </rPr>
      <t>за рахунок коштів місцевого бюджету</t>
    </r>
  </si>
  <si>
    <r>
      <t xml:space="preserve">Забезпечення діяльності інклюзивно-ресурсних центрів </t>
    </r>
    <r>
      <rPr>
        <i/>
        <sz val="12"/>
        <rFont val="Times New Roman"/>
        <family val="1"/>
        <charset val="204"/>
      </rPr>
      <t>за рахунок коштів місцевого бюджету</t>
    </r>
  </si>
  <si>
    <r>
      <t xml:space="preserve">Забезпечення діяльності інклюзивно-ресурсного центру </t>
    </r>
    <r>
      <rPr>
        <i/>
        <sz val="12"/>
        <rFont val="Times New Roman"/>
        <family val="1"/>
        <charset val="204"/>
      </rPr>
      <t>за рахунок освітньої субвенції ( на оплату праці з нарахуваннями педагогічних працівників)</t>
    </r>
  </si>
  <si>
    <r>
      <t xml:space="preserve">Пільгове медичне обслуговування осіб, які постраждали внаслідок Чорнобильської катастрофи </t>
    </r>
    <r>
      <rPr>
        <i/>
        <sz val="12"/>
        <rFont val="Times New Roman"/>
        <family val="1"/>
        <charset val="204"/>
      </rPr>
      <t xml:space="preserve">за рахунок субвенції з обласного бюджету </t>
    </r>
  </si>
  <si>
    <t>Міжбюджетні трансферти іншим бюджетам</t>
  </si>
  <si>
    <t xml:space="preserve">Здійснення заходів із землеустрою, в т.ч.: </t>
  </si>
  <si>
    <t>Заходи із запобігання та ліквідації надзвичайних ситуацій та наслідків стихійного лиха</t>
  </si>
  <si>
    <r>
      <t>Надання загальної середньої освіти закладами загальної середньої освіти</t>
    </r>
    <r>
      <rPr>
        <i/>
        <sz val="12"/>
        <rFont val="Times New Roman"/>
        <family val="1"/>
        <charset val="204"/>
      </rPr>
      <t xml:space="preserve"> за рахунок освітньої субвенції (на оплату праці з нарахуваннями педагогічних працівників)</t>
    </r>
  </si>
  <si>
    <r>
      <t xml:space="preserve">Відпочинок дітей у пришкільних таборах </t>
    </r>
    <r>
      <rPr>
        <i/>
        <sz val="12"/>
        <rFont val="Times New Roman"/>
        <family val="1"/>
        <charset val="204"/>
      </rPr>
      <t>(батьківська плата)</t>
    </r>
  </si>
  <si>
    <r>
      <t>Субвенція з місцевого бюджета державному бюджету на виконання програм соціально - економічного розвитку регіонів,</t>
    </r>
    <r>
      <rPr>
        <sz val="12"/>
        <rFont val="Times New Roman"/>
        <family val="1"/>
        <charset val="204"/>
      </rPr>
      <t xml:space="preserve"> в тому числі:</t>
    </r>
  </si>
  <si>
    <t>військова частина А1302</t>
  </si>
  <si>
    <t>- на виплату грошової винагороди призерам конкурсу учнів-членів Малої Академії Наук України</t>
  </si>
  <si>
    <t>матеріальна допомога які потребують соціального захисту</t>
  </si>
  <si>
    <t>одноразова грошова допомога УБД на території інших держав</t>
  </si>
  <si>
    <t>одноразова грошова допомога УБД до Дня Перемоги у Другій Світовій війні</t>
  </si>
  <si>
    <t>одноразова грошова допомога УБД до Дня Захисника та Захисниць України</t>
  </si>
  <si>
    <t>одноразова грошова допомога особам, яким виповнилось 100 років</t>
  </si>
  <si>
    <t>продовольчі набори окремим верствам населення до Дня людини похилого віку, до Дня ветерана, до Дня пам'яті та примирення</t>
  </si>
  <si>
    <r>
      <t>Інші заходи громадського порядку та безпеки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(технічне обслуговування міської системи відеоспостреження)</t>
    </r>
  </si>
  <si>
    <t>Інші заходи у сфері соціального захисту і соціального забезпечення</t>
  </si>
  <si>
    <t xml:space="preserve"> - на комунальні послуги та енергоносії ГО "Агенція сталого розвитку м. Тернівка"</t>
  </si>
  <si>
    <t xml:space="preserve"> - допомога окремим верствам населенння</t>
  </si>
  <si>
    <t>в тому числі: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</si>
  <si>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……</t>
  </si>
  <si>
    <t xml:space="preserve">облаштування системи зовнішнього та внутрішнього відеоспостереження у ліцеях № 1 та № 6 </t>
  </si>
  <si>
    <t>встановлення пожежної сигналізації у підвальному приміщенні ліцея №6</t>
  </si>
  <si>
    <t xml:space="preserve">на завершення робіт з поточного ремонту підвального приміщення (споруд цивільного захисту найпростішого укриття) у будівлі ліцею №6 </t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</si>
  <si>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</t>
  </si>
  <si>
    <r>
      <t>Надання загальної середньої освіти закладами загальної середньої освіти</t>
    </r>
    <r>
      <rPr>
        <i/>
        <sz val="12"/>
        <rFont val="Times New Roman"/>
        <family val="1"/>
        <charset val="204"/>
      </rPr>
      <t xml:space="preserve"> за рахунок коштів місцевого бюджету, з них:</t>
    </r>
  </si>
  <si>
    <t>Організація благоустрою населених пунктів, в тому числі:</t>
  </si>
  <si>
    <t>Кінцеві розрахунки по реконструкції мереж зовнішнього освітлення по вул. Григорія Сковороди та проведення технічної інвентарізації</t>
  </si>
  <si>
    <r>
      <t xml:space="preserve">Інші субвенції з місцевого бюджету - </t>
    </r>
    <r>
      <rPr>
        <sz val="12"/>
        <rFont val="Times New Roman"/>
        <family val="1"/>
        <charset val="204"/>
      </rPr>
      <t xml:space="preserve">субвенція з місцевого бюджету обласному бюджету </t>
    </r>
    <r>
      <rPr>
        <i/>
        <sz val="12"/>
        <rFont val="Times New Roman"/>
        <family val="1"/>
        <charset val="204"/>
      </rPr>
  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</t>
    </r>
  </si>
  <si>
    <t xml:space="preserve">військова частина А7036 </t>
  </si>
  <si>
    <t xml:space="preserve"> Багатопрофільна стаціонарна медична допомога населенню - КНП "Тернівська центральна міська лікарня Тернівської міської ради", в тому числі:</t>
  </si>
  <si>
    <t>1+7 фонд</t>
  </si>
  <si>
    <t>%</t>
  </si>
  <si>
    <t>всего</t>
  </si>
  <si>
    <t>соц. Сфера</t>
  </si>
  <si>
    <t>Інша діяльність</t>
  </si>
  <si>
    <t xml:space="preserve"> - грошова допомога особі, який виповнилось 100 років</t>
  </si>
  <si>
    <t>автозапчастини</t>
  </si>
  <si>
    <r>
      <t>Внески до статутного капіталу суб`єктів господарювання,</t>
    </r>
    <r>
      <rPr>
        <i/>
        <sz val="12"/>
        <rFont val="Times New Roman"/>
        <family val="1"/>
        <charset val="204"/>
      </rPr>
      <t xml:space="preserve"> в тому числі:</t>
    </r>
  </si>
  <si>
    <r>
      <t xml:space="preserve">Забезпечення побутовим вугіллям окремих категорій громадян </t>
    </r>
    <r>
      <rPr>
        <i/>
        <sz val="12"/>
        <rFont val="Times New Roman"/>
        <family val="1"/>
        <charset val="204"/>
      </rPr>
      <t xml:space="preserve">(50% знижка на оплату житлово-комунальних послуг членам сімей загиблих Захисників України)  </t>
    </r>
    <r>
      <rPr>
        <sz val="12"/>
        <rFont val="Times New Roman"/>
        <family val="1"/>
        <charset val="204"/>
      </rPr>
      <t xml:space="preserve"> </t>
    </r>
  </si>
  <si>
    <r>
      <t xml:space="preserve">Забезпечення діяльності інших закладів у сфері соціального захисту і соціального забезпечення </t>
    </r>
    <r>
      <rPr>
        <i/>
        <sz val="12"/>
        <rFont val="Times New Roman"/>
        <family val="1"/>
        <charset val="204"/>
      </rPr>
      <t>(на функціонування комунального закладу "Ветеранський центр" Тернівської міської ради)</t>
    </r>
  </si>
  <si>
    <r>
      <t xml:space="preserve">Утримання  та навчально - тренувальна робота комунальних дитячо - юнацьких спортивних шкіл, </t>
    </r>
    <r>
      <rPr>
        <i/>
        <sz val="12"/>
        <rFont val="Times New Roman"/>
        <family val="1"/>
        <charset val="204"/>
      </rPr>
      <t>в тому числі:</t>
    </r>
  </si>
  <si>
    <t>Комунальному підприємству "Обласний центр екстреної медичної допомоги та медицини катастроф" Дніпропетровської обласної ради (для удосконалення надання екстреної медичної допомоги)</t>
  </si>
  <si>
    <t>Центру соціальної підтримки дітей "Моя родина" (на  утримання 2-х дітей, позбавлених батьківського піклування у Центрі соціальної підтримки дітей "Моя родина")</t>
  </si>
  <si>
    <t>Тернівської міської ради</t>
  </si>
  <si>
    <t>Затверджено на 2025 рік</t>
  </si>
  <si>
    <t>Затверджено на 2025 рік зі змінами</t>
  </si>
  <si>
    <t xml:space="preserve"> - за рахунок субвенції з обласного бюджету до місцевих бюджетів на виконання доручень виборців депутатами обласної ради у 2025 році</t>
  </si>
  <si>
    <t xml:space="preserve"> за рахунок субвенції з обласного бюджету до місцевих бюджетів на виконання доручень виборців депутатами обласної ради у 2025 році на придбання спортивного інвентарю</t>
  </si>
  <si>
    <r>
      <t>одноразова допомога учасникам ліквідації аварії на ЧАЄС</t>
    </r>
    <r>
      <rPr>
        <i/>
        <sz val="11"/>
        <rFont val="Times New Roman"/>
        <family val="1"/>
        <charset val="204"/>
      </rPr>
      <t xml:space="preserve"> (45 осіб)</t>
    </r>
  </si>
  <si>
    <t xml:space="preserve"> - одноразова грошова допомога до Дня вшанування учасників бойових дій на території інших держав (66 осіб)</t>
  </si>
  <si>
    <t xml:space="preserve"> - одноразова  допомога учасникам бойових дій до Дня Перемоги у  Другій Світовій війні (6 осіб)</t>
  </si>
  <si>
    <t>військова частина А3024</t>
  </si>
  <si>
    <r>
      <t xml:space="preserve"> - відділ молоді і спорту (</t>
    </r>
    <r>
      <rPr>
        <i/>
        <sz val="12"/>
        <rFont val="Times New Roman"/>
        <family val="1"/>
        <charset val="204"/>
      </rPr>
      <t>придбання зарядної станції</t>
    </r>
    <r>
      <rPr>
        <sz val="12"/>
        <rFont val="Times New Roman"/>
        <family val="1"/>
        <charset val="204"/>
      </rPr>
      <t>)</t>
    </r>
  </si>
  <si>
    <t>Відділенню поліції №1 Павлоградського районного відділу поліції у Дніпропетровській області</t>
  </si>
  <si>
    <t>50 державній пожежно-рятувальній частині 6 ДПРЗ України у Дніпропетровській області</t>
  </si>
  <si>
    <t>Головному управлінню національної поліції в Дніпропетровській області</t>
  </si>
  <si>
    <r>
      <t xml:space="preserve"> - фінансове управління (</t>
    </r>
    <r>
      <rPr>
        <i/>
        <sz val="12"/>
        <color theme="1"/>
        <rFont val="Times New Roman"/>
        <family val="1"/>
        <charset val="204"/>
      </rPr>
      <t>придбання портативної зарядної станції)</t>
    </r>
  </si>
  <si>
    <t>придбання доменного відвального шлаку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</si>
  <si>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</si>
  <si>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r>
      <t xml:space="preserve"> - послуги з регулювання чисельності безпритульних тварин </t>
    </r>
    <r>
      <rPr>
        <i/>
        <sz val="12"/>
        <rFont val="Times New Roman"/>
        <family val="1"/>
        <charset val="204"/>
      </rPr>
      <t>(70 тварин)</t>
    </r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</si>
  <si>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</si>
  <si>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</si>
  <si>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Виконання заходів за рахунок субвенції з державного бюджету місцевим бюджетам на придбання обладнання, інвентарю та устаткування для шкільних їдалень (харчоблоків)</t>
  </si>
  <si>
    <t xml:space="preserve"> - обслуговування електромереж зовнішнього освітлення, в тому числі:</t>
  </si>
  <si>
    <t xml:space="preserve"> - охорона об’єкта незавершеного будівництва «Будівництво поліклініки в м. Тернівка Дніпропетровської області»</t>
  </si>
  <si>
    <t>Всього передано міжбюджетних трансфертів</t>
  </si>
  <si>
    <r>
      <t xml:space="preserve"> - управління соціального захисту населення  </t>
    </r>
    <r>
      <rPr>
        <i/>
        <sz val="12"/>
        <rFont val="Times New Roman"/>
        <family val="1"/>
        <charset val="204"/>
      </rPr>
      <t>(придбання 2-х моноблоків)</t>
    </r>
  </si>
  <si>
    <r>
      <rPr>
        <sz val="12"/>
        <rFont val="Times New Roman"/>
        <family val="1"/>
        <charset val="204"/>
      </rPr>
      <t xml:space="preserve">Молодіжний центр </t>
    </r>
    <r>
      <rPr>
        <i/>
        <sz val="12"/>
        <rFont val="Times New Roman"/>
        <family val="1"/>
        <charset val="204"/>
      </rPr>
      <t>(придбання 2-х ноутбуків)</t>
    </r>
  </si>
  <si>
    <r>
      <t xml:space="preserve">Заходи та роботи з територіальної оборони </t>
    </r>
    <r>
      <rPr>
        <i/>
        <sz val="12"/>
        <color rgb="FFFF0000"/>
        <rFont val="Times New Roman"/>
        <family val="1"/>
        <charset val="204"/>
      </rPr>
      <t>(придбано та передано військовим частинам комп’ютер та обладнання супутникового зв’язку Starlink Internet Satellite)</t>
    </r>
  </si>
  <si>
    <t>проведення експертизи містобудівної документації</t>
  </si>
  <si>
    <t xml:space="preserve">Розроблення схем планування та забудови територій, в тому числі: </t>
  </si>
  <si>
    <t>придбання медичного обладнання</t>
  </si>
  <si>
    <t>виготовлення проектно-кошторисної документації на монтаж пожежної сигналізації</t>
  </si>
  <si>
    <t>проведення капітального ремонту частини стаціонарного відділення лікарні за адресою: вул.Героїв України,22 (двох палат стаціонарного відділення (одна плата терапевтичного відділення та одна палата хірургічного відділення))</t>
  </si>
  <si>
    <t xml:space="preserve">в тому числі матеріальна допомога за рахунок субвенції з обласного бюджету до місцевих бюджетів на виконання доручень виборців депутатами обласної ради у 2025 році </t>
  </si>
  <si>
    <t>теплопостачання (вугілля)</t>
  </si>
  <si>
    <t>водовідведення (електроенергія)</t>
  </si>
  <si>
    <t>водопостачання (питну воду)</t>
  </si>
  <si>
    <t xml:space="preserve"> відшкодування різниці в тарифах на послуги з централізованого водопостачання, водовідведення та постачання теплової енергії </t>
  </si>
  <si>
    <t>сервісне технічне обслуговування встановлених систем відеоспостереження на об'єктах критичної інфраструктури котельня та очисні споруди</t>
  </si>
  <si>
    <t>розробка технічного регламенту з виробництва питної води та системи централізованого водовідведення</t>
  </si>
  <si>
    <t>оплата паливно–енергетичних ресурсів, спожитих у процесі виробництва та постачання теплової енергії  (вугілля)</t>
  </si>
  <si>
    <t xml:space="preserve"> - утримання та ремонт доріг, тротуарів, в тому числі:</t>
  </si>
  <si>
    <t>паливно-мастильні матеріали</t>
  </si>
  <si>
    <t>полив зелених насаджень</t>
  </si>
  <si>
    <t>придбання плит для оргорожі на основи майданчиків</t>
  </si>
  <si>
    <t>Впровадження засобів обліку витрат та регулювання споживання води та теплової енергії, з них:</t>
  </si>
  <si>
    <t>встановлення комерційного вузла обліку теплової енергії на житловий будинок за адресою: Дніпропетровська область, м. Тернівка, вул Перемоги буд 13 (в тому числі виготовлення проектно-кошторисної документації та її експертиза)</t>
  </si>
  <si>
    <t>встановлення комерційного вузла обліку теплової енергії на житловий будинок за адресою: Дніпропетровська область, м. Тернівка, бульвар Героїв Космосу буд 1 (в тому числі виготовлення проектно-кошторисної документації)</t>
  </si>
  <si>
    <t xml:space="preserve">придбання обладнання призначеного для герметизації тріщин в асфальтобетонному дорожньому полотні (заливник швів) </t>
  </si>
  <si>
    <t xml:space="preserve">придбання частотного перетворювача для забезпечення безперебійного надання послуг з централізованого водопостачання споживачам м. Тернівка </t>
  </si>
  <si>
    <r>
      <t xml:space="preserve"> - управління житлово-комунального господарства та капітального будівництва (</t>
    </r>
    <r>
      <rPr>
        <i/>
        <sz val="12"/>
        <color theme="1"/>
        <rFont val="Times New Roman"/>
        <family val="1"/>
        <charset val="204"/>
      </rPr>
      <t>придбання зарядної станції та 2-х ноутбуків</t>
    </r>
    <r>
      <rPr>
        <sz val="12"/>
        <color theme="1"/>
        <rFont val="Times New Roman"/>
        <family val="1"/>
        <charset val="204"/>
      </rPr>
      <t>)</t>
    </r>
  </si>
  <si>
    <t xml:space="preserve">за рахунок субвенції з обласного бюджету на виконання доручень виборців депутатами обласної ради у 2025 році на </t>
  </si>
  <si>
    <t>завершення робіт з поточного ремонту підвального приміщення з метою визначення його, як найпростішого укриття у будівлі ліцею № 5</t>
  </si>
  <si>
    <t xml:space="preserve">проведення поточного ремонту з відновлення системи протипожежного захисту (пожежної сигналізації) в частині підвального приміщення (найпростішого укриття) у будівлі ліцею № 5 </t>
  </si>
  <si>
    <r>
  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 </t>
    </r>
    <r>
      <rPr>
        <i/>
        <sz val="12"/>
        <rFont val="Times New Roman"/>
        <family val="1"/>
        <charset val="204"/>
      </rPr>
      <t>(придбання засобів навчання, комп’ютерного та мультимедійного обладнання для навчальних кабінетів 7 класів закладів загальної середньої освіти)</t>
    </r>
  </si>
  <si>
    <r>
      <t xml:space="preserve"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 </t>
    </r>
    <r>
      <rPr>
        <i/>
        <sz val="12"/>
        <rFont val="Times New Roman"/>
        <family val="1"/>
        <charset val="204"/>
      </rPr>
      <t>(на придбання засобів навчання, комп’ютерного та мультимедійного обладнання для навчальних кабінетів 7 класів закладів загальної середньої освіти)</t>
    </r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</si>
  <si>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бюджетам, а саме:</t>
  </si>
  <si>
    <r>
      <t xml:space="preserve"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 </t>
    </r>
    <r>
      <rPr>
        <i/>
        <sz val="12"/>
        <rFont val="Times New Roman"/>
        <family val="1"/>
        <charset val="204"/>
      </rPr>
      <t>на закупівлю засобів навчання та комп'ютерного обладнання для оснащення кабінетів предмета "Захист України</t>
    </r>
  </si>
  <si>
    <t>придбання металодетекторів (спец рамок)</t>
  </si>
  <si>
    <r>
      <t xml:space="preserve"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періодах (за спеціальним фондом державного бюджету) </t>
    </r>
    <r>
      <rPr>
        <i/>
        <sz val="12"/>
        <rFont val="Times New Roman"/>
        <family val="1"/>
        <charset val="204"/>
      </rPr>
      <t>на закупівлю засобів навчання та комп'ютерного обладнання для оснащення кабінетів предмета "Захист України</t>
    </r>
  </si>
  <si>
    <t>придбання автозапчастин</t>
  </si>
  <si>
    <t>військова частина А</t>
  </si>
  <si>
    <t>військовим частинам на закупівлю безпілотних літальних апаратів, супутникового зв’язку Starlink, портативної зарядної станції, комутаторів тощо, в тому числі:</t>
  </si>
  <si>
    <r>
      <t xml:space="preserve"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</t>
    </r>
    <r>
      <rPr>
        <i/>
        <sz val="12"/>
        <rFont val="Times New Roman"/>
        <family val="1"/>
        <charset val="204"/>
      </rPr>
      <t>(придбання моноблоку, бігатофункціонального пристрою та сходового гусеничного підйомника до територіального центру)</t>
    </r>
  </si>
  <si>
    <r>
      <t>Будівництво-1 установ та закладів соціальної сфери</t>
    </r>
    <r>
      <rPr>
        <i/>
        <sz val="12"/>
        <rFont val="Times New Roman"/>
        <family val="1"/>
        <charset val="204"/>
      </rPr>
      <t xml:space="preserve"> (проведеня експертизи проектно-кошторисної документації по об'єкту "Реконструкція адміністративної будівлі за адресою вул. Григорія Сковороди, будинок 12Б, м. Тернівка, Дніпропетровської області")</t>
    </r>
  </si>
  <si>
    <r>
      <t>Інші заходи у сфері соціального захисту і соціального забезпечення</t>
    </r>
    <r>
      <rPr>
        <i/>
        <sz val="11"/>
        <rFont val="Times New Roman"/>
        <family val="1"/>
        <charset val="204"/>
      </rPr>
      <t xml:space="preserve"> (продуктові набори та засоби гігієни)</t>
    </r>
  </si>
  <si>
    <r>
      <t>одноразова допомога</t>
    </r>
    <r>
      <rPr>
        <i/>
        <sz val="11"/>
        <rFont val="Times New Roman"/>
        <family val="1"/>
        <charset val="204"/>
      </rPr>
      <t xml:space="preserve"> 38-ти дітям</t>
    </r>
    <r>
      <rPr>
        <sz val="11"/>
        <rFont val="Times New Roman"/>
        <family val="1"/>
        <charset val="204"/>
      </rPr>
      <t xml:space="preserve"> загиблих Захисників України та дітям безвісті зниклих та полонених військослужбовців</t>
    </r>
  </si>
  <si>
    <t xml:space="preserve"> - на виплату грошової винагороди учням ліцеїв та гімназій міста, які стали призерами обласних олімпіпадах з базових дисциплин  (13 учнів)</t>
  </si>
  <si>
    <t>монтажні роботи зі встановлення 2-х комерційних вузлів обліку теплової енергії у корпусі 1 та корпусі 2 дитячого садочка № 3 "Росинка"</t>
  </si>
  <si>
    <t>матріали для поточного ремонту парку</t>
  </si>
  <si>
    <t>розроблення розділу містобудівної документації Цивільний захист на мирний та особливий період</t>
  </si>
  <si>
    <t>ГУ Національної поліції у Дніпропетровській області (на придбання автомобіля для  реалізації проекту "Поліцейський офіцера громади"</t>
  </si>
  <si>
    <t xml:space="preserve">до рішення </t>
  </si>
  <si>
    <t>План січень-вересень 2025 рік</t>
  </si>
  <si>
    <t>Військова частина А1964</t>
  </si>
  <si>
    <t>Військова частина А4741</t>
  </si>
  <si>
    <t>Військова частина А5006</t>
  </si>
  <si>
    <t>Військова частина А3024</t>
  </si>
  <si>
    <t>Військова частина А3102</t>
  </si>
  <si>
    <t>Військова частина А1823</t>
  </si>
  <si>
    <t>Військова частина А4941</t>
  </si>
  <si>
    <t xml:space="preserve">Управлінню Державної казначейської служби України у м. Тернівці Дніпропетровської області </t>
  </si>
  <si>
    <t>Військова частина А7036</t>
  </si>
  <si>
    <t>Військова частина А1302</t>
  </si>
  <si>
    <t>Військова частина А7408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</si>
  <si>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</si>
  <si>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монтаж пожежної сигналізації</t>
  </si>
  <si>
    <t>військова частина А1126</t>
  </si>
  <si>
    <t>військова частина А5047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</si>
  <si>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</si>
  <si>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</si>
  <si>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 xml:space="preserve"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</si>
  <si>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</si>
  <si>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Утримання  та навчально - тренувальна робота комунальних дитячо - юнацьких спортивних шкіл</t>
  </si>
  <si>
    <t xml:space="preserve">Інші заходи за рахунок коштів резервного фонду місцевого бюджету </t>
  </si>
  <si>
    <t>видатки на освітлення парку</t>
  </si>
  <si>
    <t xml:space="preserve">від                    № </t>
  </si>
  <si>
    <r>
      <t>Організація та проведення громадських робіт (13</t>
    </r>
    <r>
      <rPr>
        <i/>
        <sz val="12"/>
        <rFont val="Times New Roman"/>
        <family val="1"/>
        <charset val="204"/>
      </rPr>
      <t xml:space="preserve"> осіб</t>
    </r>
    <r>
      <rPr>
        <sz val="12"/>
        <rFont val="Times New Roman"/>
        <family val="1"/>
        <charset val="204"/>
      </rPr>
      <t>)</t>
    </r>
  </si>
  <si>
    <t>на надання психолого-педагогічних і корекційно-розвиткових занять (послуг)</t>
  </si>
  <si>
    <r>
      <t>Здійснення заходів та  реалізація проектів на виконаня Державної цільової соціальної програми "Молодь України"</t>
    </r>
    <r>
      <rPr>
        <i/>
        <sz val="12"/>
        <rFont val="Times New Roman"/>
        <family val="1"/>
        <charset val="204"/>
      </rPr>
      <t xml:space="preserve"> (проведено 8 заходів, прийняли участь 296 осіб)</t>
    </r>
  </si>
  <si>
    <r>
      <t xml:space="preserve">Проведення  навчально - тренувальних зборів і змагань з олімпійських видів спорту </t>
    </r>
    <r>
      <rPr>
        <i/>
        <sz val="12"/>
        <rFont val="Times New Roman"/>
        <family val="1"/>
        <charset val="204"/>
      </rPr>
      <t>(проведено 14 місцевих та 13 виїзних спортивних змагань, в яких прийняли участь 743 спортсмени)</t>
    </r>
  </si>
  <si>
    <r>
      <t>Проведення  навчально - тренувальних зборів і змагань з  неолімпійських видів спорту</t>
    </r>
    <r>
      <rPr>
        <i/>
        <sz val="12"/>
        <rFont val="Times New Roman"/>
        <family val="1"/>
        <charset val="204"/>
      </rPr>
      <t xml:space="preserve"> (проведено 5 місцевих та 17 виїзних спортивних змагань, в яких прийняли участь 320 осіб)</t>
    </r>
  </si>
  <si>
    <t xml:space="preserve"> - одноразова грошова допомога на вирішення соціально-побутових питань особам з інвалідністю внаслідок війни з числа ЗахисниківУкраїни (35 осіб)</t>
  </si>
  <si>
    <t>ремонт та технічне обслуговування системи централізованого опалення у будівлі дитячого садочка №4 "Веселка"</t>
  </si>
  <si>
    <t xml:space="preserve"> - одноразова  грошова допомога учасникам бойових дій до Дня Захисника та Захисниць України (298 осіб)</t>
  </si>
  <si>
    <r>
      <t xml:space="preserve">одноразова грошова допомога  родинам загиблих Захисників України до Дня Захисника та Захисниць України </t>
    </r>
    <r>
      <rPr>
        <i/>
        <sz val="11"/>
        <rFont val="Times New Roman"/>
        <family val="1"/>
        <charset val="204"/>
      </rPr>
      <t>(71 родина)</t>
    </r>
  </si>
  <si>
    <t>одноразова грошова допомога до Дня Незалежності родинам осіб, зниклих безвісти (24 особи)</t>
  </si>
  <si>
    <t>Лілія КРИЖАНОВСЬКА</t>
  </si>
  <si>
    <t>проектно - кошторисна документація та монтажні роботи з встановлення вузла обліку тепла в Тернівський ліцей № 7</t>
  </si>
  <si>
    <t>щомісячна доплата за роботу в несприятливих умовах праці педагогічним працівникам закладів загальної середньої освіти  у розмірі: з 01.01.2025 року 1 300 гривень, з 01.09.2025 року - 2600 гривень</t>
  </si>
  <si>
    <t>Надання фінансової  підтримки 3-м громадськими організаціям ветеранів і осіб з   інвалідністю, діяльність яких має соціальну спрямованість</t>
  </si>
  <si>
    <t xml:space="preserve"> -в тому числі за рахунок субвенції з обласного бюджету до місцевих бюджетів на виконання доручень виборців депутатами обласної ради у 2025 році (оновлення матеріально-технічної бази)</t>
  </si>
  <si>
    <r>
      <t xml:space="preserve">Забезпечення діяльності інших закладів у сфері соціального захисту і соціального забезпечення </t>
    </r>
    <r>
      <rPr>
        <i/>
        <sz val="12"/>
        <rFont val="Times New Roman"/>
        <family val="1"/>
        <charset val="204"/>
      </rPr>
      <t>(комунальний заклад "Ветеранський центр" Тернівської міської ради отримано офісні меблі, приладдя та техніку)</t>
    </r>
  </si>
  <si>
    <r>
      <t xml:space="preserve">Заходи та роботи з мобілізаційної підготовки  місцевого значення </t>
    </r>
    <r>
      <rPr>
        <i/>
        <sz val="12"/>
        <color theme="1"/>
        <rFont val="Times New Roman"/>
        <family val="1"/>
        <charset val="204"/>
      </rPr>
      <t>(програма поліпшення організації призову громадян на строкову військову службу, приписки до призовної дільниці та підготовки юнаків  до військової служби в м.Тернівка)</t>
    </r>
  </si>
  <si>
    <t xml:space="preserve"> -  розроблення проектів земелеустрою щодо відведення земельних ділянок</t>
  </si>
  <si>
    <t>за рахунок субвенції з обласного бюджету до місцевих бюджетів на виконання доручень виборців депутатами обласної ради у 2025 році на придбання спортивного інвентарю для навчально - тренувальних занять відділеннь баскетболу та волейболу</t>
  </si>
  <si>
    <t>послуги з розрахунку нормативів питного водоспоживання міста</t>
  </si>
  <si>
    <t>за рахунок субвенції з обласного бюджету до місцевих бюджетів на виконання доручень виборців депутатами обласної ради у 2025 році на придбання проектора до комунального закладу позашкільної освіти "Центр дитячої та юнацької творчості"</t>
  </si>
  <si>
    <t>виготовлення проектно-кошторисної документації  та проведення монтажних робіт зі встановлення теплового лічильника</t>
  </si>
  <si>
    <t>Х</t>
  </si>
  <si>
    <t>Виконання по видаткам за січень-грудень 2025 року</t>
  </si>
  <si>
    <t>Виконано за січень-грудень 2025 року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</si>
  <si>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</si>
  <si>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Заходи із запобігання та ліквідації наслідків надзвичайної ситуації у будівлі закладу охорони здоров'я за рахунок коштів резервного фонду місцевого бюджету</t>
  </si>
  <si>
    <t>Заходи із запобігання та ліквідації наслідків надзвичайної ситуації в інших системах та об'єктах житлово-комунального господарства за рахунок коштів резервного фонду місцевого бюджету</t>
  </si>
  <si>
    <t>Військова частина А4667</t>
  </si>
  <si>
    <t>Військова частина А3009</t>
  </si>
  <si>
    <t>Військова частина А4219</t>
  </si>
  <si>
    <t>Військова частина А5173</t>
  </si>
  <si>
    <t>Військова частина А7384</t>
  </si>
  <si>
    <t>Військова частина А4548</t>
  </si>
  <si>
    <t>Військова частина А4594</t>
  </si>
  <si>
    <t>Військова частина А0536</t>
  </si>
  <si>
    <t>Військова частина А7022</t>
  </si>
  <si>
    <t>Військова частина А1619</t>
  </si>
  <si>
    <t>Управлінню Служби Безпеки України Дніпропетровської області</t>
  </si>
  <si>
    <t>придбання товарно-матеріальних цінностей для відновлення встановленої системи відеоспостереження на котельні</t>
  </si>
  <si>
    <r>
      <t xml:space="preserve"> - служба у справах дітей</t>
    </r>
    <r>
      <rPr>
        <i/>
        <sz val="12"/>
        <rFont val="Times New Roman"/>
        <family val="1"/>
        <charset val="204"/>
      </rPr>
      <t xml:space="preserve"> (придбання ноутбуку)</t>
    </r>
  </si>
  <si>
    <r>
      <t xml:space="preserve"> - відділ культури </t>
    </r>
    <r>
      <rPr>
        <i/>
        <sz val="12"/>
        <rFont val="Times New Roman"/>
        <family val="1"/>
        <charset val="204"/>
      </rPr>
      <t xml:space="preserve"> (придбання зарядної станції)</t>
    </r>
  </si>
  <si>
    <r>
      <t>Забезпечення діяльності інших закладів у сфері освіти</t>
    </r>
    <r>
      <rPr>
        <i/>
        <sz val="12"/>
        <rFont val="Times New Roman"/>
        <family val="1"/>
        <charset val="204"/>
      </rPr>
      <t xml:space="preserve"> (придбання 6-ти ноутбуків)</t>
    </r>
  </si>
  <si>
    <t>поповнення бібліотечного фонду</t>
  </si>
  <si>
    <t>Забезпечення діяльності бібліотек, втому числі:</t>
  </si>
  <si>
    <t>придбання 2-х зарядних станцій</t>
  </si>
  <si>
    <t xml:space="preserve"> 
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</si>
  <si>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r>
      <t xml:space="preserve">Забезпечення діяльності музеїв і виставок </t>
    </r>
    <r>
      <rPr>
        <i/>
        <sz val="12"/>
        <rFont val="Times New Roman"/>
        <family val="1"/>
        <charset val="204"/>
      </rPr>
      <t>(придбання зарядної станції)</t>
    </r>
  </si>
  <si>
    <r>
      <t>Заходи із запобігання та ліквідації наслідків надзвичайної ситуації у будівлі закладу охорони здоров'я за рахунок коштів резервного фонду місцевого бюджету</t>
    </r>
    <r>
      <rPr>
        <i/>
        <sz val="11"/>
        <color theme="1"/>
        <rFont val="Times New Roman"/>
        <family val="1"/>
        <charset val="204"/>
      </rPr>
      <t xml:space="preserve"> (придбання 3-х портативних зарядних станцій до КНП "Тернівська центральна міська лікарня")</t>
    </r>
  </si>
  <si>
    <r>
      <t xml:space="preserve">Розвиток здібностей у дітей та молоді з фізичної культури та спорту комунальними дитячо-юнацькими спортивними школами </t>
    </r>
    <r>
      <rPr>
        <i/>
        <sz val="12"/>
        <rFont val="Times New Roman"/>
        <family val="1"/>
        <charset val="204"/>
      </rPr>
      <t>(придбання зарядної станції)</t>
    </r>
  </si>
  <si>
    <t>військова частина А 4576</t>
  </si>
  <si>
    <r>
      <t xml:space="preserve">Надання спеціалізованої освіти мистецькими школами </t>
    </r>
    <r>
      <rPr>
        <i/>
        <sz val="12"/>
        <rFont val="Times New Roman"/>
        <family val="1"/>
        <charset val="204"/>
      </rPr>
      <t>(придбання зарядної станції)</t>
    </r>
  </si>
  <si>
    <t xml:space="preserve"> - поховання  15-ти безрідних громадян </t>
  </si>
  <si>
    <t xml:space="preserve"> - поховання 14-ти військовослужбовців </t>
  </si>
  <si>
    <r>
      <t xml:space="preserve">щомісячна допомога членам сімей загиблих Захисників  України </t>
    </r>
    <r>
      <rPr>
        <i/>
        <sz val="11"/>
        <rFont val="Times New Roman"/>
        <family val="1"/>
        <charset val="204"/>
      </rPr>
      <t>(125 осіб)</t>
    </r>
  </si>
  <si>
    <r>
      <t xml:space="preserve">одноразова допомога при встановленні статусу </t>
    </r>
    <r>
      <rPr>
        <i/>
        <sz val="11"/>
        <rFont val="Times New Roman"/>
        <family val="1"/>
        <charset val="204"/>
      </rPr>
      <t xml:space="preserve"> 20-ти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 родинам </t>
    </r>
    <r>
      <rPr>
        <sz val="11"/>
        <rFont val="Times New Roman"/>
        <family val="1"/>
        <charset val="204"/>
      </rPr>
      <t>загиблих Захисників України</t>
    </r>
  </si>
  <si>
    <t>одноразова матеіральна допомога військовослужбовцям, які були призвані на службу після 24.02.2022 року (353 осіб)</t>
  </si>
  <si>
    <t>надання додаткової пільги у розмірі 50-% знижки на придбання скрапленого газу 8-ми членам сімей загиблих Захисників</t>
  </si>
  <si>
    <t>одноразова грошова допомога полоненим військовослужбовцям після їх звільнення з полону (4 особам)</t>
  </si>
  <si>
    <r>
      <t xml:space="preserve">матеріальна допомога на поховання самотніх та інших непрацюючих громадян  </t>
    </r>
    <r>
      <rPr>
        <i/>
        <sz val="11"/>
        <rFont val="Times New Roman"/>
        <family val="1"/>
        <charset val="204"/>
      </rPr>
      <t>(14 осіб)</t>
    </r>
  </si>
  <si>
    <t>матеріальна допомога вразливим верствам населення (в тому числі продовольчі набори) (299 осіб)</t>
  </si>
  <si>
    <r>
      <t xml:space="preserve"> - виконавчий комітет</t>
    </r>
    <r>
      <rPr>
        <i/>
        <sz val="12"/>
        <rFont val="Times New Roman"/>
        <family val="1"/>
        <charset val="204"/>
      </rPr>
      <t xml:space="preserve"> (придбання комп'ютеру, ноутбука та стабілізатора напруги)</t>
    </r>
  </si>
  <si>
    <t xml:space="preserve"> - одноразова допомога на вирішення соціально-побутових питань учасникам бойових дій, що отримали поранення (71 особа)</t>
  </si>
  <si>
    <r>
      <t xml:space="preserve">Здійснення заходів із землеустрою </t>
    </r>
    <r>
      <rPr>
        <i/>
        <sz val="12"/>
        <rFont val="Times New Roman"/>
        <family val="1"/>
        <charset val="204"/>
      </rPr>
      <t>(розроблення проектів землеустрою щодо відведення земельних ділянок)</t>
    </r>
  </si>
  <si>
    <t xml:space="preserve"> - матеріальна допомога вразливим верствам населення (в тому числі продовольчі набори)(132 особи)</t>
  </si>
  <si>
    <t xml:space="preserve">відшкодування за пільгове перевезення здобувачів освіти </t>
  </si>
  <si>
    <t>Поточний ремонт осередку «Захист України», сучасний міжшкільний простір, створений для практичного навчання військово-медичній підготовці, стрільбі та дронам</t>
  </si>
  <si>
    <t xml:space="preserve"> - допомога дітям-сиротам та дітям, позбавленим батьківського піклування, яким виповнилося 18 років (12 осіб)</t>
  </si>
  <si>
    <t>придбання зарядної станції для КЗ "Гімназія № 4"</t>
  </si>
  <si>
    <t>на прийняття участі вихованців школи у виїзних спортивних змаганнях  (фактично прийняли участь 326 вихованців школи у 68-ми виїзних змаганнях)</t>
  </si>
  <si>
    <t xml:space="preserve">Забезпечення діяльності бібліотек </t>
  </si>
  <si>
    <t xml:space="preserve"> - виплата компенсації вартості путівок на санаторно-курортне лікування 12-ти учасників бойових дій та 15-и осіб з інвалідністю внаслідок війни </t>
  </si>
  <si>
    <t xml:space="preserve"> - одноразова допомога у розмірі 6-ти прожиткових мінімумів дітям з числі дітей -сиріт та дітей позбавлених батьківського піклування (10 осіб)</t>
  </si>
  <si>
    <t>за рахунок субвенції з обласного бюджету до місцевих бюджетів на виконання доручень виборців депутатами обласної ради у 2025 році на проведенення поточного ремонту вводу опалювальної системи пральні КЗ №4 "Веселка" та придбання матеріалів для встановлення козирків у КЗ №6 "Зоряний"</t>
  </si>
  <si>
    <t>поточний ремонт частини підвального приміщення у будівлі дитячого садочка КЗ № 5 "Горобинка" (в тому числі виготовлення проектно-кошторисної документації та експертна оцінка)</t>
  </si>
  <si>
    <r>
      <t xml:space="preserve">за рахунок субвенції з обласного бюджету до місцевих бюджетів на виконання </t>
    </r>
    <r>
      <rPr>
        <b/>
        <i/>
        <sz val="11"/>
        <rFont val="Times New Roman"/>
        <family val="1"/>
        <charset val="204"/>
      </rPr>
      <t>доручень виборців депутатами обласної ради у 2025 році на</t>
    </r>
    <r>
      <rPr>
        <i/>
        <sz val="11"/>
        <rFont val="Times New Roman"/>
        <family val="1"/>
        <charset val="204"/>
      </rPr>
      <t>:встановлення внутрішнього відеоспостереження будівель ліцею № 7 та гімназії № 4 - 84 280 грн.; облаштування поручнів у найпростішому укриттів у гімназії № 4 - 22 836 грн.; заміна дверних блоків та поточний ремонт підлоги коридору КЗ "Тернівський міський ліцей № 7" - 115 947,45 грн.;проведення поточного ремонту віконних укосів спортивної зали Кз "Тернівський міський ліцей № 6" - 34 655,2 грн.; посуд для шкільної їдальні КЗ "Тенівський ліцей № 4" та інші електротовари - 21 800 грн.</t>
    </r>
  </si>
  <si>
    <t xml:space="preserve"> -на виплату грошової винагороди  випускникам  ліцеїв,які отримали свідоцтво про здобуття загальної середньої освіти з відзнакою (13 дітей)</t>
  </si>
  <si>
    <t>Військовим частинам на закупівлю приладів нічного бачення, засобів зв'язку, засобів РЕБ і РЕР, запасних частин до різних типів дронів; на поточний ремонт та обслуговування автомобільної техніки тощо, в тому числі:</t>
  </si>
  <si>
    <t>Поточний ремонт та технічний нагляд робіт  покрівлі  КЗ № 5 "Горобинка"</t>
  </si>
  <si>
    <t>за рахунок субвенції з обласного бюджету до місцевих бюджетів на виконання доручень виборців депутатами обласної ради у 2025 році на придбання ігрових елементів для дитячого майданчика у садочок № 5 "Горобинка"</t>
  </si>
  <si>
    <r>
      <t>Заходи із запобігання та ліквідації наслідків надзвичайної ситуації в теплових мережах за рахунок коштів резервного фонду місцевого бюджету</t>
    </r>
    <r>
      <rPr>
        <i/>
        <sz val="12"/>
        <color rgb="FFFF0000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(придбання обладнання на котельню), в тому числі:</t>
    </r>
  </si>
  <si>
    <t>димосос</t>
  </si>
  <si>
    <t>гвинт шнекової установки</t>
  </si>
  <si>
    <t xml:space="preserve">підігрівач мережевої води </t>
  </si>
  <si>
    <t xml:space="preserve">Секретар міської ради </t>
  </si>
  <si>
    <t>Жанна ШКУТ</t>
  </si>
  <si>
    <t>Додаток 2                до рішення Тернівської міської ради            
від 23.02.2026               № 1099-46/VIII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</si>
</sst>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00"/>
    <numFmt numFmtId="167" formatCode="0.000"/>
  </numFmts>
  <fonts count="4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5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Arial"/>
      <family val="2"/>
      <charset val="204"/>
    </font>
    <font>
      <i/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.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5" fillId="0" borderId="0"/>
    <xf numFmtId="0" fontId="41" fillId="0" borderId="0"/>
    <xf numFmtId="0" fontId="4" fillId="0" borderId="0"/>
    <xf numFmtId="0" fontId="3" fillId="0" borderId="0"/>
    <xf numFmtId="0" fontId="43" fillId="0" borderId="0"/>
    <xf numFmtId="0" fontId="2" fillId="0" borderId="0"/>
    <xf numFmtId="0" fontId="1" fillId="0" borderId="0"/>
  </cellStyleXfs>
  <cellXfs count="542">
    <xf numFmtId="0" fontId="0" fillId="0" borderId="0" xfId="0"/>
    <xf numFmtId="0" fontId="15" fillId="2" borderId="1" xfId="0" applyFont="1" applyFill="1" applyBorder="1" applyAlignment="1">
      <alignment wrapText="1"/>
    </xf>
    <xf numFmtId="0" fontId="19" fillId="3" borderId="0" xfId="0" applyFont="1" applyFill="1" applyAlignment="1">
      <alignment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vertical="top" wrapText="1"/>
    </xf>
    <xf numFmtId="0" fontId="31" fillId="3" borderId="3" xfId="0" applyFont="1" applyFill="1" applyBorder="1" applyAlignment="1">
      <alignment vertical="top" wrapText="1"/>
    </xf>
    <xf numFmtId="0" fontId="19" fillId="3" borderId="3" xfId="0" applyFont="1" applyFill="1" applyBorder="1" applyAlignment="1">
      <alignment vertical="top" wrapText="1"/>
    </xf>
    <xf numFmtId="0" fontId="19" fillId="3" borderId="6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top" wrapText="1"/>
    </xf>
    <xf numFmtId="0" fontId="13" fillId="3" borderId="1" xfId="1" applyFont="1" applyFill="1" applyBorder="1" applyAlignment="1">
      <alignment wrapText="1"/>
    </xf>
    <xf numFmtId="0" fontId="20" fillId="3" borderId="1" xfId="1" applyFont="1" applyFill="1" applyBorder="1" applyAlignment="1">
      <alignment wrapText="1"/>
    </xf>
    <xf numFmtId="49" fontId="13" fillId="3" borderId="2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49" fontId="13" fillId="3" borderId="1" xfId="0" applyNumberFormat="1" applyFont="1" applyFill="1" applyBorder="1" applyAlignment="1">
      <alignment wrapText="1"/>
    </xf>
    <xf numFmtId="49" fontId="20" fillId="3" borderId="2" xfId="0" applyNumberFormat="1" applyFont="1" applyFill="1" applyBorder="1" applyAlignment="1">
      <alignment wrapText="1"/>
    </xf>
    <xf numFmtId="49" fontId="19" fillId="3" borderId="2" xfId="0" applyNumberFormat="1" applyFont="1" applyFill="1" applyBorder="1" applyAlignment="1">
      <alignment wrapText="1"/>
    </xf>
    <xf numFmtId="0" fontId="18" fillId="3" borderId="2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31" fillId="3" borderId="1" xfId="0" applyFont="1" applyFill="1" applyBorder="1" applyAlignment="1">
      <alignment vertical="top" wrapText="1"/>
    </xf>
    <xf numFmtId="49" fontId="13" fillId="3" borderId="1" xfId="0" applyNumberFormat="1" applyFont="1" applyFill="1" applyBorder="1" applyAlignment="1">
      <alignment horizontal="left" wrapText="1"/>
    </xf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wrapText="1"/>
    </xf>
    <xf numFmtId="0" fontId="19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35" fillId="3" borderId="1" xfId="0" applyNumberFormat="1" applyFont="1" applyFill="1" applyBorder="1" applyAlignment="1">
      <alignment vertical="center" wrapText="1"/>
    </xf>
    <xf numFmtId="0" fontId="18" fillId="3" borderId="1" xfId="1" applyFont="1" applyFill="1" applyBorder="1" applyAlignment="1">
      <alignment wrapText="1"/>
    </xf>
    <xf numFmtId="0" fontId="19" fillId="2" borderId="0" xfId="0" applyFont="1" applyFill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3" fillId="2" borderId="0" xfId="0" applyFont="1" applyFill="1" applyAlignment="1">
      <alignment wrapText="1"/>
    </xf>
    <xf numFmtId="0" fontId="13" fillId="2" borderId="1" xfId="0" applyFont="1" applyFill="1" applyBorder="1" applyAlignment="1">
      <alignment wrapText="1"/>
    </xf>
    <xf numFmtId="0" fontId="18" fillId="2" borderId="9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31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8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wrapText="1"/>
    </xf>
    <xf numFmtId="0" fontId="13" fillId="2" borderId="1" xfId="1" applyFont="1" applyFill="1" applyBorder="1" applyAlignment="1">
      <alignment wrapText="1"/>
    </xf>
    <xf numFmtId="0" fontId="13" fillId="0" borderId="1" xfId="1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2" fontId="10" fillId="2" borderId="1" xfId="0" applyNumberFormat="1" applyFont="1" applyFill="1" applyBorder="1" applyAlignment="1">
      <alignment wrapText="1"/>
    </xf>
    <xf numFmtId="0" fontId="32" fillId="2" borderId="1" xfId="0" applyFont="1" applyFill="1" applyBorder="1" applyAlignment="1">
      <alignment vertical="top" wrapText="1"/>
    </xf>
    <xf numFmtId="0" fontId="19" fillId="2" borderId="11" xfId="0" applyFont="1" applyFill="1" applyBorder="1" applyAlignment="1">
      <alignment wrapText="1"/>
    </xf>
    <xf numFmtId="0" fontId="19" fillId="2" borderId="5" xfId="0" applyFont="1" applyFill="1" applyBorder="1" applyAlignment="1">
      <alignment wrapText="1"/>
    </xf>
    <xf numFmtId="0" fontId="30" fillId="2" borderId="1" xfId="0" applyFont="1" applyFill="1" applyBorder="1" applyAlignment="1">
      <alignment wrapText="1"/>
    </xf>
    <xf numFmtId="49" fontId="13" fillId="2" borderId="2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wrapText="1"/>
    </xf>
    <xf numFmtId="0" fontId="12" fillId="2" borderId="1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wrapText="1"/>
    </xf>
    <xf numFmtId="0" fontId="28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wrapText="1"/>
    </xf>
    <xf numFmtId="0" fontId="28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3" fillId="2" borderId="0" xfId="0" applyFont="1" applyFill="1" applyAlignment="1">
      <alignment vertical="top" wrapText="1"/>
    </xf>
    <xf numFmtId="49" fontId="13" fillId="2" borderId="6" xfId="0" applyNumberFormat="1" applyFont="1" applyFill="1" applyBorder="1" applyAlignment="1">
      <alignment horizontal="left" vertical="top" wrapText="1"/>
    </xf>
    <xf numFmtId="2" fontId="13" fillId="2" borderId="2" xfId="0" applyNumberFormat="1" applyFont="1" applyFill="1" applyBorder="1" applyAlignment="1">
      <alignment horizontal="left" wrapText="1"/>
    </xf>
    <xf numFmtId="49" fontId="13" fillId="2" borderId="2" xfId="0" applyNumberFormat="1" applyFont="1" applyFill="1" applyBorder="1" applyAlignment="1">
      <alignment horizontal="left" wrapText="1"/>
    </xf>
    <xf numFmtId="49" fontId="13" fillId="2" borderId="7" xfId="0" applyNumberFormat="1" applyFont="1" applyFill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4" fillId="0" borderId="1" xfId="1" applyFont="1" applyBorder="1" applyAlignment="1">
      <alignment wrapText="1"/>
    </xf>
    <xf numFmtId="0" fontId="18" fillId="2" borderId="3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1" applyFont="1" applyFill="1" applyBorder="1" applyAlignment="1">
      <alignment wrapText="1"/>
    </xf>
    <xf numFmtId="0" fontId="14" fillId="0" borderId="3" xfId="0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top" wrapText="1"/>
    </xf>
    <xf numFmtId="0" fontId="2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49" fontId="14" fillId="0" borderId="2" xfId="0" applyNumberFormat="1" applyFont="1" applyBorder="1" applyAlignment="1">
      <alignment wrapText="1"/>
    </xf>
    <xf numFmtId="2" fontId="14" fillId="2" borderId="1" xfId="0" applyNumberFormat="1" applyFont="1" applyFill="1" applyBorder="1" applyAlignment="1">
      <alignment wrapText="1"/>
    </xf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top" wrapText="1"/>
    </xf>
    <xf numFmtId="49" fontId="13" fillId="0" borderId="2" xfId="0" applyNumberFormat="1" applyFont="1" applyBorder="1" applyAlignment="1">
      <alignment wrapText="1"/>
    </xf>
    <xf numFmtId="49" fontId="24" fillId="0" borderId="6" xfId="0" applyNumberFormat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1" applyFont="1" applyBorder="1" applyAlignment="1">
      <alignment horizontal="center" wrapText="1"/>
    </xf>
    <xf numFmtId="49" fontId="14" fillId="2" borderId="1" xfId="0" applyNumberFormat="1" applyFont="1" applyFill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0" fontId="13" fillId="0" borderId="0" xfId="1" applyFont="1" applyAlignment="1">
      <alignment wrapText="1"/>
    </xf>
    <xf numFmtId="0" fontId="14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45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wrapText="1"/>
    </xf>
    <xf numFmtId="164" fontId="8" fillId="7" borderId="0" xfId="0" applyNumberFormat="1" applyFont="1" applyFill="1" applyAlignment="1">
      <alignment wrapText="1"/>
    </xf>
    <xf numFmtId="0" fontId="8" fillId="3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wrapText="1"/>
    </xf>
    <xf numFmtId="0" fontId="8" fillId="2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165" fontId="8" fillId="2" borderId="0" xfId="0" applyNumberFormat="1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wrapText="1"/>
    </xf>
    <xf numFmtId="49" fontId="13" fillId="7" borderId="1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6" fillId="2" borderId="3" xfId="0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wrapText="1"/>
    </xf>
    <xf numFmtId="165" fontId="15" fillId="0" borderId="1" xfId="0" applyNumberFormat="1" applyFont="1" applyBorder="1" applyAlignment="1">
      <alignment wrapText="1"/>
    </xf>
    <xf numFmtId="164" fontId="15" fillId="2" borderId="1" xfId="0" applyNumberFormat="1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49" fontId="13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wrapText="1"/>
    </xf>
    <xf numFmtId="165" fontId="13" fillId="0" borderId="1" xfId="0" applyNumberFormat="1" applyFont="1" applyBorder="1" applyAlignment="1">
      <alignment wrapText="1"/>
    </xf>
    <xf numFmtId="165" fontId="20" fillId="2" borderId="1" xfId="0" applyNumberFormat="1" applyFont="1" applyFill="1" applyBorder="1" applyAlignment="1">
      <alignment wrapText="1"/>
    </xf>
    <xf numFmtId="165" fontId="20" fillId="0" borderId="1" xfId="0" applyNumberFormat="1" applyFont="1" applyBorder="1" applyAlignment="1">
      <alignment wrapText="1"/>
    </xf>
    <xf numFmtId="49" fontId="20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0" borderId="1" xfId="0" applyNumberFormat="1" applyFont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65" fontId="20" fillId="4" borderId="1" xfId="0" applyNumberFormat="1" applyFont="1" applyFill="1" applyBorder="1" applyAlignment="1">
      <alignment wrapText="1"/>
    </xf>
    <xf numFmtId="165" fontId="20" fillId="7" borderId="1" xfId="0" applyNumberFormat="1" applyFont="1" applyFill="1" applyBorder="1" applyAlignment="1">
      <alignment wrapText="1"/>
    </xf>
    <xf numFmtId="49" fontId="19" fillId="3" borderId="1" xfId="0" applyNumberFormat="1" applyFont="1" applyFill="1" applyBorder="1" applyAlignment="1">
      <alignment horizontal="center" vertical="center" wrapText="1"/>
    </xf>
    <xf numFmtId="165" fontId="31" fillId="4" borderId="1" xfId="0" applyNumberFormat="1" applyFont="1" applyFill="1" applyBorder="1" applyAlignment="1">
      <alignment wrapText="1"/>
    </xf>
    <xf numFmtId="165" fontId="31" fillId="0" borderId="1" xfId="0" applyNumberFormat="1" applyFont="1" applyBorder="1" applyAlignment="1">
      <alignment wrapText="1"/>
    </xf>
    <xf numFmtId="165" fontId="19" fillId="3" borderId="1" xfId="0" applyNumberFormat="1" applyFont="1" applyFill="1" applyBorder="1" applyAlignment="1">
      <alignment wrapText="1"/>
    </xf>
    <xf numFmtId="164" fontId="19" fillId="3" borderId="1" xfId="0" applyNumberFormat="1" applyFont="1" applyFill="1" applyBorder="1" applyAlignment="1">
      <alignment wrapText="1"/>
    </xf>
    <xf numFmtId="0" fontId="19" fillId="3" borderId="0" xfId="0" applyFont="1" applyFill="1" applyAlignment="1">
      <alignment wrapText="1"/>
    </xf>
    <xf numFmtId="49" fontId="8" fillId="3" borderId="1" xfId="0" applyNumberFormat="1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wrapText="1"/>
    </xf>
    <xf numFmtId="165" fontId="19" fillId="7" borderId="1" xfId="0" applyNumberFormat="1" applyFont="1" applyFill="1" applyBorder="1" applyAlignment="1">
      <alignment wrapText="1"/>
    </xf>
    <xf numFmtId="165" fontId="8" fillId="3" borderId="1" xfId="0" applyNumberFormat="1" applyFont="1" applyFill="1" applyBorder="1" applyAlignment="1">
      <alignment wrapText="1"/>
    </xf>
    <xf numFmtId="164" fontId="8" fillId="3" borderId="1" xfId="0" applyNumberFormat="1" applyFont="1" applyFill="1" applyBorder="1" applyAlignment="1">
      <alignment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wrapText="1"/>
    </xf>
    <xf numFmtId="165" fontId="14" fillId="0" borderId="1" xfId="0" applyNumberFormat="1" applyFont="1" applyBorder="1" applyAlignment="1">
      <alignment wrapText="1"/>
    </xf>
    <xf numFmtId="165" fontId="10" fillId="0" borderId="1" xfId="0" applyNumberFormat="1" applyFont="1" applyBorder="1" applyAlignment="1">
      <alignment wrapText="1"/>
    </xf>
    <xf numFmtId="165" fontId="11" fillId="2" borderId="1" xfId="0" applyNumberFormat="1" applyFont="1" applyFill="1" applyBorder="1" applyAlignment="1">
      <alignment wrapText="1"/>
    </xf>
    <xf numFmtId="164" fontId="11" fillId="2" borderId="1" xfId="0" applyNumberFormat="1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165" fontId="10" fillId="2" borderId="1" xfId="0" applyNumberFormat="1" applyFont="1" applyFill="1" applyBorder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wrapText="1"/>
    </xf>
    <xf numFmtId="165" fontId="19" fillId="0" borderId="1" xfId="0" applyNumberFormat="1" applyFont="1" applyBorder="1" applyAlignment="1">
      <alignment wrapText="1"/>
    </xf>
    <xf numFmtId="165" fontId="8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13" fillId="2" borderId="1" xfId="1" quotePrefix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wrapText="1"/>
    </xf>
    <xf numFmtId="165" fontId="13" fillId="2" borderId="1" xfId="0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wrapText="1"/>
    </xf>
    <xf numFmtId="0" fontId="8" fillId="2" borderId="1" xfId="1" quotePrefix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right" wrapText="1"/>
    </xf>
    <xf numFmtId="0" fontId="13" fillId="3" borderId="1" xfId="1" quotePrefix="1" applyFont="1" applyFill="1" applyBorder="1" applyAlignment="1">
      <alignment horizontal="center" vertical="center" wrapText="1"/>
    </xf>
    <xf numFmtId="165" fontId="20" fillId="4" borderId="1" xfId="1" applyNumberFormat="1" applyFont="1" applyFill="1" applyBorder="1" applyAlignment="1">
      <alignment wrapText="1"/>
    </xf>
    <xf numFmtId="165" fontId="20" fillId="7" borderId="1" xfId="1" applyNumberFormat="1" applyFont="1" applyFill="1" applyBorder="1" applyAlignment="1">
      <alignment wrapText="1"/>
    </xf>
    <xf numFmtId="165" fontId="13" fillId="3" borderId="1" xfId="0" applyNumberFormat="1" applyFont="1" applyFill="1" applyBorder="1" applyAlignment="1">
      <alignment horizontal="right" wrapText="1"/>
    </xf>
    <xf numFmtId="164" fontId="13" fillId="3" borderId="0" xfId="0" applyNumberFormat="1" applyFont="1" applyFill="1" applyAlignment="1">
      <alignment wrapText="1"/>
    </xf>
    <xf numFmtId="0" fontId="13" fillId="3" borderId="0" xfId="0" applyFont="1" applyFill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wrapText="1"/>
    </xf>
    <xf numFmtId="165" fontId="13" fillId="7" borderId="1" xfId="0" applyNumberFormat="1" applyFont="1" applyFill="1" applyBorder="1" applyAlignment="1">
      <alignment wrapText="1"/>
    </xf>
    <xf numFmtId="165" fontId="13" fillId="3" borderId="1" xfId="0" applyNumberFormat="1" applyFont="1" applyFill="1" applyBorder="1" applyAlignment="1">
      <alignment wrapText="1"/>
    </xf>
    <xf numFmtId="164" fontId="13" fillId="3" borderId="1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wrapText="1"/>
    </xf>
    <xf numFmtId="164" fontId="8" fillId="2" borderId="1" xfId="0" applyNumberFormat="1" applyFont="1" applyFill="1" applyBorder="1" applyAlignment="1">
      <alignment wrapText="1"/>
    </xf>
    <xf numFmtId="0" fontId="19" fillId="3" borderId="1" xfId="0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wrapText="1"/>
    </xf>
    <xf numFmtId="0" fontId="20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right" wrapText="1"/>
    </xf>
    <xf numFmtId="165" fontId="12" fillId="2" borderId="1" xfId="0" applyNumberFormat="1" applyFont="1" applyFill="1" applyBorder="1" applyAlignment="1">
      <alignment wrapText="1"/>
    </xf>
    <xf numFmtId="164" fontId="12" fillId="2" borderId="1" xfId="0" applyNumberFormat="1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165" fontId="13" fillId="0" borderId="1" xfId="0" applyNumberFormat="1" applyFont="1" applyBorder="1" applyAlignment="1">
      <alignment horizontal="right" wrapText="1"/>
    </xf>
    <xf numFmtId="165" fontId="12" fillId="3" borderId="1" xfId="0" applyNumberFormat="1" applyFont="1" applyFill="1" applyBorder="1" applyAlignment="1">
      <alignment wrapText="1"/>
    </xf>
    <xf numFmtId="164" fontId="12" fillId="3" borderId="1" xfId="0" applyNumberFormat="1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165" fontId="19" fillId="2" borderId="1" xfId="0" applyNumberFormat="1" applyFont="1" applyFill="1" applyBorder="1" applyAlignment="1">
      <alignment wrapText="1"/>
    </xf>
    <xf numFmtId="165" fontId="31" fillId="7" borderId="1" xfId="0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right" wrapText="1"/>
    </xf>
    <xf numFmtId="164" fontId="20" fillId="3" borderId="1" xfId="0" applyNumberFormat="1" applyFont="1" applyFill="1" applyBorder="1" applyAlignment="1">
      <alignment wrapText="1"/>
    </xf>
    <xf numFmtId="0" fontId="20" fillId="3" borderId="0" xfId="0" applyFont="1" applyFill="1" applyAlignment="1">
      <alignment wrapText="1"/>
    </xf>
    <xf numFmtId="165" fontId="18" fillId="4" borderId="1" xfId="0" applyNumberFormat="1" applyFont="1" applyFill="1" applyBorder="1" applyAlignment="1">
      <alignment wrapText="1"/>
    </xf>
    <xf numFmtId="165" fontId="18" fillId="7" borderId="1" xfId="0" applyNumberFormat="1" applyFont="1" applyFill="1" applyBorder="1" applyAlignment="1">
      <alignment wrapText="1"/>
    </xf>
    <xf numFmtId="165" fontId="11" fillId="3" borderId="1" xfId="0" applyNumberFormat="1" applyFont="1" applyFill="1" applyBorder="1" applyAlignment="1">
      <alignment wrapText="1"/>
    </xf>
    <xf numFmtId="164" fontId="11" fillId="3" borderId="1" xfId="0" applyNumberFormat="1" applyFont="1" applyFill="1" applyBorder="1" applyAlignment="1">
      <alignment wrapText="1"/>
    </xf>
    <xf numFmtId="0" fontId="11" fillId="3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165" fontId="13" fillId="2" borderId="0" xfId="0" applyNumberFormat="1" applyFont="1" applyFill="1" applyAlignment="1">
      <alignment wrapText="1"/>
    </xf>
    <xf numFmtId="165" fontId="25" fillId="2" borderId="1" xfId="0" applyNumberFormat="1" applyFont="1" applyFill="1" applyBorder="1" applyAlignment="1">
      <alignment wrapText="1"/>
    </xf>
    <xf numFmtId="164" fontId="25" fillId="2" borderId="1" xfId="0" applyNumberFormat="1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0" fontId="19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wrapText="1"/>
    </xf>
    <xf numFmtId="165" fontId="14" fillId="4" borderId="1" xfId="0" applyNumberFormat="1" applyFont="1" applyFill="1" applyBorder="1" applyAlignment="1">
      <alignment wrapText="1"/>
    </xf>
    <xf numFmtId="165" fontId="14" fillId="7" borderId="1" xfId="0" applyNumberFormat="1" applyFont="1" applyFill="1" applyBorder="1" applyAlignment="1">
      <alignment wrapText="1"/>
    </xf>
    <xf numFmtId="164" fontId="14" fillId="2" borderId="1" xfId="0" applyNumberFormat="1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165" fontId="14" fillId="3" borderId="1" xfId="0" applyNumberFormat="1" applyFont="1" applyFill="1" applyBorder="1" applyAlignment="1">
      <alignment wrapText="1"/>
    </xf>
    <xf numFmtId="164" fontId="14" fillId="3" borderId="1" xfId="0" applyNumberFormat="1" applyFont="1" applyFill="1" applyBorder="1" applyAlignment="1">
      <alignment wrapText="1"/>
    </xf>
    <xf numFmtId="0" fontId="14" fillId="3" borderId="0" xfId="0" applyFont="1" applyFill="1" applyAlignment="1">
      <alignment wrapText="1"/>
    </xf>
    <xf numFmtId="164" fontId="10" fillId="2" borderId="1" xfId="0" applyNumberFormat="1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5" fontId="25" fillId="0" borderId="1" xfId="0" applyNumberFormat="1" applyFont="1" applyBorder="1" applyAlignment="1">
      <alignment wrapText="1"/>
    </xf>
    <xf numFmtId="165" fontId="25" fillId="7" borderId="1" xfId="0" applyNumberFormat="1" applyFont="1" applyFill="1" applyBorder="1" applyAlignment="1">
      <alignment wrapText="1"/>
    </xf>
    <xf numFmtId="0" fontId="2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wrapText="1"/>
    </xf>
    <xf numFmtId="164" fontId="31" fillId="2" borderId="1" xfId="0" applyNumberFormat="1" applyFont="1" applyFill="1" applyBorder="1" applyAlignment="1">
      <alignment wrapText="1"/>
    </xf>
    <xf numFmtId="0" fontId="31" fillId="2" borderId="0" xfId="0" applyFont="1" applyFill="1" applyAlignment="1">
      <alignment wrapText="1"/>
    </xf>
    <xf numFmtId="165" fontId="15" fillId="3" borderId="1" xfId="0" applyNumberFormat="1" applyFont="1" applyFill="1" applyBorder="1" applyAlignment="1">
      <alignment wrapText="1"/>
    </xf>
    <xf numFmtId="164" fontId="15" fillId="3" borderId="1" xfId="0" applyNumberFormat="1" applyFont="1" applyFill="1" applyBorder="1" applyAlignment="1">
      <alignment wrapText="1"/>
    </xf>
    <xf numFmtId="0" fontId="15" fillId="3" borderId="0" xfId="0" applyFont="1" applyFill="1" applyAlignment="1">
      <alignment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64" fontId="14" fillId="2" borderId="0" xfId="0" applyNumberFormat="1" applyFont="1" applyFill="1" applyAlignment="1">
      <alignment wrapText="1"/>
    </xf>
    <xf numFmtId="164" fontId="25" fillId="2" borderId="0" xfId="0" applyNumberFormat="1" applyFont="1" applyFill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164" fontId="20" fillId="2" borderId="0" xfId="0" applyNumberFormat="1" applyFont="1" applyFill="1" applyAlignment="1">
      <alignment wrapText="1"/>
    </xf>
    <xf numFmtId="0" fontId="20" fillId="2" borderId="0" xfId="0" applyFont="1" applyFill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wrapText="1"/>
    </xf>
    <xf numFmtId="164" fontId="19" fillId="2" borderId="0" xfId="0" applyNumberFormat="1" applyFont="1" applyFill="1" applyAlignment="1">
      <alignment wrapText="1"/>
    </xf>
    <xf numFmtId="0" fontId="20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5" fillId="2" borderId="5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wrapText="1"/>
    </xf>
    <xf numFmtId="165" fontId="30" fillId="0" borderId="1" xfId="0" applyNumberFormat="1" applyFont="1" applyBorder="1" applyAlignment="1">
      <alignment wrapText="1"/>
    </xf>
    <xf numFmtId="165" fontId="17" fillId="2" borderId="1" xfId="0" applyNumberFormat="1" applyFont="1" applyFill="1" applyBorder="1" applyAlignment="1">
      <alignment wrapText="1"/>
    </xf>
    <xf numFmtId="164" fontId="17" fillId="2" borderId="1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wrapText="1"/>
    </xf>
    <xf numFmtId="164" fontId="32" fillId="0" borderId="1" xfId="0" applyNumberFormat="1" applyFont="1" applyBorder="1" applyAlignment="1">
      <alignment wrapText="1"/>
    </xf>
    <xf numFmtId="165" fontId="8" fillId="3" borderId="1" xfId="0" applyNumberFormat="1" applyFont="1" applyFill="1" applyBorder="1" applyAlignment="1">
      <alignment horizontal="right" wrapText="1"/>
    </xf>
    <xf numFmtId="165" fontId="20" fillId="2" borderId="1" xfId="0" applyNumberFormat="1" applyFont="1" applyFill="1" applyBorder="1" applyAlignment="1">
      <alignment horizontal="right" wrapText="1"/>
    </xf>
    <xf numFmtId="165" fontId="20" fillId="2" borderId="0" xfId="0" applyNumberFormat="1" applyFont="1" applyFill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right" wrapText="1"/>
    </xf>
    <xf numFmtId="0" fontId="18" fillId="3" borderId="1" xfId="0" applyFont="1" applyFill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right" wrapText="1"/>
    </xf>
    <xf numFmtId="164" fontId="31" fillId="3" borderId="1" xfId="0" applyNumberFormat="1" applyFont="1" applyFill="1" applyBorder="1" applyAlignment="1">
      <alignment wrapText="1"/>
    </xf>
    <xf numFmtId="0" fontId="31" fillId="3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right" wrapText="1"/>
    </xf>
    <xf numFmtId="164" fontId="19" fillId="3" borderId="0" xfId="0" applyNumberFormat="1" applyFont="1" applyFill="1" applyAlignment="1">
      <alignment wrapText="1"/>
    </xf>
    <xf numFmtId="165" fontId="19" fillId="3" borderId="0" xfId="0" applyNumberFormat="1" applyFont="1" applyFill="1" applyAlignment="1">
      <alignment horizontal="right" wrapText="1"/>
    </xf>
    <xf numFmtId="0" fontId="8" fillId="2" borderId="10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wrapText="1"/>
    </xf>
    <xf numFmtId="165" fontId="19" fillId="0" borderId="4" xfId="0" applyNumberFormat="1" applyFont="1" applyBorder="1" applyAlignment="1">
      <alignment wrapText="1"/>
    </xf>
    <xf numFmtId="165" fontId="30" fillId="2" borderId="1" xfId="0" applyNumberFormat="1" applyFont="1" applyFill="1" applyBorder="1" applyAlignment="1">
      <alignment vertical="center" wrapText="1"/>
    </xf>
    <xf numFmtId="165" fontId="30" fillId="0" borderId="1" xfId="0" applyNumberFormat="1" applyFont="1" applyBorder="1" applyAlignment="1">
      <alignment vertical="center" wrapText="1"/>
    </xf>
    <xf numFmtId="165" fontId="30" fillId="2" borderId="2" xfId="0" applyNumberFormat="1" applyFont="1" applyFill="1" applyBorder="1" applyAlignment="1">
      <alignment vertical="center" wrapText="1"/>
    </xf>
    <xf numFmtId="165" fontId="30" fillId="0" borderId="0" xfId="0" applyNumberFormat="1" applyFont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166" fontId="19" fillId="2" borderId="5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165" fontId="19" fillId="2" borderId="1" xfId="0" applyNumberFormat="1" applyFont="1" applyFill="1" applyBorder="1" applyAlignment="1">
      <alignment horizontal="right" wrapText="1"/>
    </xf>
    <xf numFmtId="165" fontId="13" fillId="2" borderId="1" xfId="0" applyNumberFormat="1" applyFont="1" applyFill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wrapText="1"/>
    </xf>
    <xf numFmtId="165" fontId="15" fillId="2" borderId="2" xfId="0" applyNumberFormat="1" applyFont="1" applyFill="1" applyBorder="1" applyAlignment="1">
      <alignment wrapText="1"/>
    </xf>
    <xf numFmtId="165" fontId="20" fillId="0" borderId="1" xfId="1" applyNumberFormat="1" applyFont="1" applyBorder="1" applyAlignment="1">
      <alignment wrapText="1"/>
    </xf>
    <xf numFmtId="165" fontId="20" fillId="0" borderId="2" xfId="1" applyNumberFormat="1" applyFont="1" applyBorder="1" applyAlignment="1">
      <alignment wrapText="1"/>
    </xf>
    <xf numFmtId="165" fontId="20" fillId="0" borderId="4" xfId="0" applyNumberFormat="1" applyFont="1" applyBorder="1" applyAlignment="1">
      <alignment wrapText="1"/>
    </xf>
    <xf numFmtId="165" fontId="13" fillId="2" borderId="1" xfId="1" applyNumberFormat="1" applyFont="1" applyFill="1" applyBorder="1" applyAlignment="1">
      <alignment wrapText="1"/>
    </xf>
    <xf numFmtId="165" fontId="13" fillId="0" borderId="2" xfId="1" applyNumberFormat="1" applyFont="1" applyBorder="1" applyAlignment="1">
      <alignment wrapText="1"/>
    </xf>
    <xf numFmtId="165" fontId="13" fillId="2" borderId="3" xfId="1" applyNumberFormat="1" applyFont="1" applyFill="1" applyBorder="1" applyAlignment="1">
      <alignment wrapText="1"/>
    </xf>
    <xf numFmtId="165" fontId="13" fillId="2" borderId="2" xfId="1" applyNumberFormat="1" applyFont="1" applyFill="1" applyBorder="1" applyAlignment="1">
      <alignment wrapText="1"/>
    </xf>
    <xf numFmtId="165" fontId="13" fillId="2" borderId="0" xfId="1" applyNumberFormat="1" applyFont="1" applyFill="1" applyAlignment="1">
      <alignment wrapText="1"/>
    </xf>
    <xf numFmtId="0" fontId="23" fillId="2" borderId="1" xfId="1" quotePrefix="1" applyFont="1" applyFill="1" applyBorder="1" applyAlignment="1">
      <alignment horizontal="center" vertical="center" wrapText="1"/>
    </xf>
    <xf numFmtId="165" fontId="20" fillId="2" borderId="1" xfId="1" applyNumberFormat="1" applyFont="1" applyFill="1" applyBorder="1" applyAlignment="1">
      <alignment wrapText="1"/>
    </xf>
    <xf numFmtId="165" fontId="20" fillId="0" borderId="5" xfId="1" applyNumberFormat="1" applyFont="1" applyBorder="1" applyAlignment="1">
      <alignment wrapText="1"/>
    </xf>
    <xf numFmtId="165" fontId="12" fillId="2" borderId="1" xfId="0" applyNumberFormat="1" applyFont="1" applyFill="1" applyBorder="1" applyAlignment="1">
      <alignment horizontal="right" wrapText="1"/>
    </xf>
    <xf numFmtId="164" fontId="23" fillId="2" borderId="0" xfId="0" applyNumberFormat="1" applyFont="1" applyFill="1" applyAlignment="1">
      <alignment wrapText="1"/>
    </xf>
    <xf numFmtId="0" fontId="23" fillId="2" borderId="0" xfId="0" applyFont="1" applyFill="1" applyAlignment="1">
      <alignment wrapText="1"/>
    </xf>
    <xf numFmtId="0" fontId="23" fillId="0" borderId="1" xfId="1" quotePrefix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right" wrapText="1"/>
    </xf>
    <xf numFmtId="164" fontId="23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164" fontId="36" fillId="2" borderId="0" xfId="0" applyNumberFormat="1" applyFont="1" applyFill="1" applyAlignment="1">
      <alignment wrapText="1"/>
    </xf>
    <xf numFmtId="0" fontId="36" fillId="2" borderId="0" xfId="0" applyFont="1" applyFill="1" applyAlignment="1">
      <alignment wrapText="1"/>
    </xf>
    <xf numFmtId="165" fontId="13" fillId="0" borderId="4" xfId="0" applyNumberFormat="1" applyFont="1" applyBorder="1" applyAlignment="1">
      <alignment wrapText="1"/>
    </xf>
    <xf numFmtId="165" fontId="15" fillId="0" borderId="1" xfId="1" applyNumberFormat="1" applyFont="1" applyBorder="1" applyAlignment="1">
      <alignment wrapText="1"/>
    </xf>
    <xf numFmtId="165" fontId="15" fillId="2" borderId="1" xfId="1" applyNumberFormat="1" applyFont="1" applyFill="1" applyBorder="1" applyAlignment="1">
      <alignment wrapText="1"/>
    </xf>
    <xf numFmtId="0" fontId="15" fillId="2" borderId="1" xfId="1" quotePrefix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wrapText="1"/>
    </xf>
    <xf numFmtId="165" fontId="7" fillId="7" borderId="1" xfId="1" applyNumberFormat="1" applyFont="1" applyFill="1" applyBorder="1" applyAlignment="1">
      <alignment wrapText="1"/>
    </xf>
    <xf numFmtId="165" fontId="15" fillId="2" borderId="1" xfId="0" applyNumberFormat="1" applyFont="1" applyFill="1" applyBorder="1" applyAlignment="1">
      <alignment horizontal="right" wrapText="1"/>
    </xf>
    <xf numFmtId="164" fontId="15" fillId="2" borderId="0" xfId="0" applyNumberFormat="1" applyFont="1" applyFill="1" applyAlignment="1">
      <alignment wrapText="1"/>
    </xf>
    <xf numFmtId="164" fontId="10" fillId="3" borderId="0" xfId="0" applyNumberFormat="1" applyFont="1" applyFill="1" applyAlignment="1">
      <alignment wrapText="1"/>
    </xf>
    <xf numFmtId="0" fontId="10" fillId="3" borderId="0" xfId="0" applyFont="1" applyFill="1" applyAlignment="1">
      <alignment wrapText="1"/>
    </xf>
    <xf numFmtId="164" fontId="10" fillId="2" borderId="0" xfId="0" applyNumberFormat="1" applyFont="1" applyFill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165" fontId="31" fillId="2" borderId="4" xfId="0" applyNumberFormat="1" applyFont="1" applyFill="1" applyBorder="1" applyAlignment="1">
      <alignment wrapText="1"/>
    </xf>
    <xf numFmtId="165" fontId="31" fillId="7" borderId="4" xfId="0" applyNumberFormat="1" applyFont="1" applyFill="1" applyBorder="1" applyAlignment="1">
      <alignment wrapText="1"/>
    </xf>
    <xf numFmtId="164" fontId="11" fillId="2" borderId="0" xfId="0" applyNumberFormat="1" applyFont="1" applyFill="1" applyAlignment="1">
      <alignment wrapText="1"/>
    </xf>
    <xf numFmtId="0" fontId="11" fillId="2" borderId="1" xfId="0" applyFont="1" applyFill="1" applyBorder="1" applyAlignment="1">
      <alignment wrapText="1"/>
    </xf>
    <xf numFmtId="165" fontId="8" fillId="4" borderId="1" xfId="0" applyNumberFormat="1" applyFont="1" applyFill="1" applyBorder="1" applyAlignment="1">
      <alignment wrapText="1"/>
    </xf>
    <xf numFmtId="165" fontId="8" fillId="7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wrapText="1"/>
    </xf>
    <xf numFmtId="165" fontId="12" fillId="7" borderId="1" xfId="0" applyNumberFormat="1" applyFont="1" applyFill="1" applyBorder="1" applyAlignment="1">
      <alignment wrapText="1"/>
    </xf>
    <xf numFmtId="165" fontId="12" fillId="3" borderId="1" xfId="0" applyNumberFormat="1" applyFont="1" applyFill="1" applyBorder="1" applyAlignment="1">
      <alignment horizontal="right" wrapText="1"/>
    </xf>
    <xf numFmtId="165" fontId="7" fillId="0" borderId="1" xfId="0" applyNumberFormat="1" applyFont="1" applyBorder="1" applyAlignment="1">
      <alignment wrapText="1"/>
    </xf>
    <xf numFmtId="165" fontId="7" fillId="2" borderId="0" xfId="0" applyNumberFormat="1" applyFont="1" applyFill="1" applyAlignment="1">
      <alignment wrapText="1"/>
    </xf>
    <xf numFmtId="164" fontId="12" fillId="2" borderId="0" xfId="0" applyNumberFormat="1" applyFont="1" applyFill="1" applyAlignment="1">
      <alignment wrapText="1"/>
    </xf>
    <xf numFmtId="164" fontId="13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164" fontId="23" fillId="3" borderId="0" xfId="0" applyNumberFormat="1" applyFont="1" applyFill="1" applyAlignment="1">
      <alignment wrapText="1"/>
    </xf>
    <xf numFmtId="0" fontId="23" fillId="3" borderId="0" xfId="0" applyFont="1" applyFill="1" applyAlignment="1">
      <alignment wrapText="1"/>
    </xf>
    <xf numFmtId="0" fontId="36" fillId="3" borderId="1" xfId="0" applyFont="1" applyFill="1" applyBorder="1" applyAlignment="1">
      <alignment horizontal="center" vertical="center" wrapText="1"/>
    </xf>
    <xf numFmtId="164" fontId="36" fillId="3" borderId="0" xfId="0" applyNumberFormat="1" applyFont="1" applyFill="1" applyAlignment="1">
      <alignment wrapText="1"/>
    </xf>
    <xf numFmtId="0" fontId="36" fillId="3" borderId="0" xfId="0" applyFont="1" applyFill="1" applyAlignment="1">
      <alignment wrapText="1"/>
    </xf>
    <xf numFmtId="0" fontId="8" fillId="0" borderId="1" xfId="1" quotePrefix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right" wrapText="1"/>
    </xf>
    <xf numFmtId="0" fontId="14" fillId="0" borderId="1" xfId="1" quotePrefix="1" applyFont="1" applyBorder="1" applyAlignment="1">
      <alignment horizontal="center" vertical="center" wrapText="1"/>
    </xf>
    <xf numFmtId="164" fontId="14" fillId="0" borderId="0" xfId="0" applyNumberFormat="1" applyFont="1" applyAlignment="1">
      <alignment wrapText="1"/>
    </xf>
    <xf numFmtId="0" fontId="10" fillId="0" borderId="1" xfId="1" quotePrefix="1" applyFont="1" applyBorder="1" applyAlignment="1">
      <alignment horizontal="center" vertical="center" wrapText="1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8" fillId="3" borderId="1" xfId="1" quotePrefix="1" applyFont="1" applyFill="1" applyBorder="1" applyAlignment="1">
      <alignment horizontal="center" vertical="center" wrapText="1"/>
    </xf>
    <xf numFmtId="165" fontId="13" fillId="4" borderId="1" xfId="1" applyNumberFormat="1" applyFont="1" applyFill="1" applyBorder="1" applyAlignment="1">
      <alignment wrapText="1"/>
    </xf>
    <xf numFmtId="0" fontId="10" fillId="3" borderId="1" xfId="1" quotePrefix="1" applyFont="1" applyFill="1" applyBorder="1" applyAlignment="1">
      <alignment horizontal="center" vertical="center" wrapText="1"/>
    </xf>
    <xf numFmtId="165" fontId="31" fillId="4" borderId="1" xfId="1" applyNumberFormat="1" applyFont="1" applyFill="1" applyBorder="1" applyAlignment="1">
      <alignment wrapText="1"/>
    </xf>
    <xf numFmtId="165" fontId="31" fillId="0" borderId="1" xfId="1" applyNumberFormat="1" applyFont="1" applyBorder="1" applyAlignment="1">
      <alignment wrapText="1"/>
    </xf>
    <xf numFmtId="0" fontId="25" fillId="3" borderId="1" xfId="1" quotePrefix="1" applyFont="1" applyFill="1" applyBorder="1" applyAlignment="1">
      <alignment horizontal="center" vertical="center" wrapText="1"/>
    </xf>
    <xf numFmtId="164" fontId="25" fillId="3" borderId="0" xfId="0" applyNumberFormat="1" applyFont="1" applyFill="1" applyAlignment="1">
      <alignment wrapText="1"/>
    </xf>
    <xf numFmtId="0" fontId="25" fillId="3" borderId="0" xfId="0" applyFont="1" applyFill="1" applyAlignment="1">
      <alignment wrapText="1"/>
    </xf>
    <xf numFmtId="165" fontId="14" fillId="2" borderId="1" xfId="1" applyNumberFormat="1" applyFont="1" applyFill="1" applyBorder="1" applyAlignment="1">
      <alignment wrapText="1"/>
    </xf>
    <xf numFmtId="165" fontId="14" fillId="0" borderId="1" xfId="1" applyNumberFormat="1" applyFont="1" applyBorder="1" applyAlignment="1">
      <alignment wrapText="1"/>
    </xf>
    <xf numFmtId="165" fontId="11" fillId="0" borderId="1" xfId="0" applyNumberFormat="1" applyFont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164" fontId="13" fillId="2" borderId="1" xfId="1" applyNumberFormat="1" applyFont="1" applyFill="1" applyBorder="1" applyAlignment="1">
      <alignment wrapText="1"/>
    </xf>
    <xf numFmtId="164" fontId="13" fillId="0" borderId="1" xfId="1" applyNumberFormat="1" applyFont="1" applyBorder="1" applyAlignment="1">
      <alignment wrapText="1"/>
    </xf>
    <xf numFmtId="164" fontId="8" fillId="2" borderId="1" xfId="0" applyNumberFormat="1" applyFont="1" applyFill="1" applyBorder="1" applyAlignment="1">
      <alignment horizontal="right" wrapText="1"/>
    </xf>
    <xf numFmtId="164" fontId="13" fillId="4" borderId="1" xfId="0" applyNumberFormat="1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 wrapText="1"/>
    </xf>
    <xf numFmtId="164" fontId="13" fillId="2" borderId="1" xfId="0" applyNumberFormat="1" applyFont="1" applyFill="1" applyBorder="1" applyAlignment="1">
      <alignment horizontal="right" wrapText="1"/>
    </xf>
    <xf numFmtId="164" fontId="20" fillId="0" borderId="1" xfId="1" applyNumberFormat="1" applyFont="1" applyBorder="1" applyAlignment="1">
      <alignment wrapText="1"/>
    </xf>
    <xf numFmtId="165" fontId="19" fillId="2" borderId="1" xfId="1" applyNumberFormat="1" applyFont="1" applyFill="1" applyBorder="1" applyAlignment="1">
      <alignment wrapText="1"/>
    </xf>
    <xf numFmtId="165" fontId="19" fillId="0" borderId="1" xfId="1" applyNumberFormat="1" applyFont="1" applyBorder="1" applyAlignment="1">
      <alignment wrapText="1"/>
    </xf>
    <xf numFmtId="0" fontId="18" fillId="3" borderId="1" xfId="1" quotePrefix="1" applyFont="1" applyFill="1" applyBorder="1" applyAlignment="1">
      <alignment horizontal="center" vertical="center" wrapText="1"/>
    </xf>
    <xf numFmtId="165" fontId="31" fillId="2" borderId="1" xfId="1" applyNumberFormat="1" applyFont="1" applyFill="1" applyBorder="1" applyAlignment="1">
      <alignment wrapText="1"/>
    </xf>
    <xf numFmtId="165" fontId="8" fillId="2" borderId="1" xfId="1" applyNumberFormat="1" applyFont="1" applyFill="1" applyBorder="1" applyAlignment="1">
      <alignment wrapText="1"/>
    </xf>
    <xf numFmtId="165" fontId="8" fillId="0" borderId="1" xfId="1" applyNumberFormat="1" applyFont="1" applyBorder="1" applyAlignment="1">
      <alignment wrapText="1"/>
    </xf>
    <xf numFmtId="164" fontId="19" fillId="4" borderId="1" xfId="1" applyNumberFormat="1" applyFont="1" applyFill="1" applyBorder="1" applyAlignment="1">
      <alignment wrapText="1"/>
    </xf>
    <xf numFmtId="164" fontId="19" fillId="0" borderId="1" xfId="0" applyNumberFormat="1" applyFont="1" applyBorder="1" applyAlignment="1">
      <alignment wrapText="1"/>
    </xf>
    <xf numFmtId="164" fontId="19" fillId="0" borderId="1" xfId="1" applyNumberFormat="1" applyFont="1" applyBorder="1" applyAlignment="1">
      <alignment wrapText="1"/>
    </xf>
    <xf numFmtId="164" fontId="19" fillId="3" borderId="1" xfId="0" applyNumberFormat="1" applyFont="1" applyFill="1" applyBorder="1" applyAlignment="1">
      <alignment horizontal="right" wrapText="1"/>
    </xf>
    <xf numFmtId="164" fontId="15" fillId="2" borderId="1" xfId="1" applyNumberFormat="1" applyFont="1" applyFill="1" applyBorder="1" applyAlignment="1">
      <alignment wrapText="1"/>
    </xf>
    <xf numFmtId="164" fontId="15" fillId="0" borderId="1" xfId="0" applyNumberFormat="1" applyFont="1" applyBorder="1" applyAlignment="1">
      <alignment wrapText="1"/>
    </xf>
    <xf numFmtId="164" fontId="15" fillId="0" borderId="1" xfId="1" applyNumberFormat="1" applyFont="1" applyBorder="1" applyAlignment="1">
      <alignment wrapText="1"/>
    </xf>
    <xf numFmtId="164" fontId="15" fillId="2" borderId="1" xfId="0" applyNumberFormat="1" applyFont="1" applyFill="1" applyBorder="1" applyAlignment="1">
      <alignment horizontal="right" wrapText="1"/>
    </xf>
    <xf numFmtId="4" fontId="15" fillId="2" borderId="0" xfId="0" applyNumberFormat="1" applyFont="1" applyFill="1" applyAlignment="1">
      <alignment wrapText="1"/>
    </xf>
    <xf numFmtId="164" fontId="25" fillId="2" borderId="1" xfId="0" applyNumberFormat="1" applyFont="1" applyFill="1" applyBorder="1" applyAlignment="1">
      <alignment horizontal="right" wrapText="1"/>
    </xf>
    <xf numFmtId="165" fontId="25" fillId="2" borderId="1" xfId="1" applyNumberFormat="1" applyFont="1" applyFill="1" applyBorder="1" applyAlignment="1">
      <alignment horizontal="right" wrapText="1"/>
    </xf>
    <xf numFmtId="164" fontId="25" fillId="3" borderId="1" xfId="0" applyNumberFormat="1" applyFont="1" applyFill="1" applyBorder="1" applyAlignment="1">
      <alignment horizontal="right" wrapText="1"/>
    </xf>
    <xf numFmtId="164" fontId="14" fillId="3" borderId="0" xfId="0" applyNumberFormat="1" applyFont="1" applyFill="1" applyAlignment="1">
      <alignment wrapText="1"/>
    </xf>
    <xf numFmtId="165" fontId="13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40" fillId="2" borderId="1" xfId="0" applyFont="1" applyFill="1" applyBorder="1" applyAlignment="1">
      <alignment horizontal="center" vertical="center" wrapText="1"/>
    </xf>
    <xf numFmtId="164" fontId="37" fillId="2" borderId="0" xfId="0" applyNumberFormat="1" applyFont="1" applyFill="1" applyAlignment="1">
      <alignment wrapText="1"/>
    </xf>
    <xf numFmtId="0" fontId="37" fillId="2" borderId="0" xfId="0" applyFont="1" applyFill="1" applyAlignment="1">
      <alignment wrapText="1"/>
    </xf>
    <xf numFmtId="166" fontId="19" fillId="2" borderId="1" xfId="0" applyNumberFormat="1" applyFont="1" applyFill="1" applyBorder="1" applyAlignment="1">
      <alignment wrapText="1"/>
    </xf>
    <xf numFmtId="165" fontId="14" fillId="2" borderId="0" xfId="0" applyNumberFormat="1" applyFont="1" applyFill="1" applyAlignment="1">
      <alignment wrapText="1"/>
    </xf>
    <xf numFmtId="166" fontId="18" fillId="0" borderId="1" xfId="0" applyNumberFormat="1" applyFont="1" applyBorder="1" applyAlignment="1">
      <alignment wrapText="1"/>
    </xf>
    <xf numFmtId="165" fontId="10" fillId="2" borderId="1" xfId="0" applyNumberFormat="1" applyFont="1" applyFill="1" applyBorder="1" applyAlignment="1">
      <alignment horizontal="right" wrapText="1"/>
    </xf>
    <xf numFmtId="0" fontId="38" fillId="2" borderId="1" xfId="0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wrapText="1"/>
    </xf>
    <xf numFmtId="164" fontId="38" fillId="2" borderId="0" xfId="0" applyNumberFormat="1" applyFont="1" applyFill="1" applyAlignment="1">
      <alignment wrapText="1"/>
    </xf>
    <xf numFmtId="0" fontId="38" fillId="2" borderId="0" xfId="0" applyFont="1" applyFill="1" applyAlignment="1">
      <alignment wrapText="1"/>
    </xf>
    <xf numFmtId="167" fontId="38" fillId="2" borderId="0" xfId="0" applyNumberFormat="1" applyFont="1" applyFill="1" applyAlignment="1">
      <alignment wrapText="1"/>
    </xf>
    <xf numFmtId="166" fontId="38" fillId="2" borderId="0" xfId="0" applyNumberFormat="1" applyFont="1" applyFill="1" applyAlignment="1">
      <alignment wrapText="1"/>
    </xf>
    <xf numFmtId="49" fontId="13" fillId="0" borderId="1" xfId="0" applyNumberFormat="1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right" wrapText="1"/>
    </xf>
    <xf numFmtId="0" fontId="13" fillId="0" borderId="1" xfId="1" quotePrefix="1" applyFont="1" applyBorder="1" applyAlignment="1">
      <alignment horizontal="center" vertical="center" wrapText="1"/>
    </xf>
    <xf numFmtId="0" fontId="14" fillId="6" borderId="0" xfId="0" applyFont="1" applyFill="1" applyAlignment="1">
      <alignment wrapText="1"/>
    </xf>
    <xf numFmtId="165" fontId="13" fillId="5" borderId="1" xfId="0" applyNumberFormat="1" applyFont="1" applyFill="1" applyBorder="1" applyAlignment="1">
      <alignment horizontal="right" wrapText="1"/>
    </xf>
    <xf numFmtId="164" fontId="14" fillId="5" borderId="0" xfId="0" applyNumberFormat="1" applyFont="1" applyFill="1" applyAlignment="1">
      <alignment wrapText="1"/>
    </xf>
    <xf numFmtId="0" fontId="14" fillId="5" borderId="0" xfId="0" applyFont="1" applyFill="1" applyAlignment="1">
      <alignment wrapText="1"/>
    </xf>
    <xf numFmtId="165" fontId="14" fillId="5" borderId="0" xfId="0" applyNumberFormat="1" applyFont="1" applyFill="1" applyAlignment="1">
      <alignment wrapText="1"/>
    </xf>
    <xf numFmtId="0" fontId="15" fillId="0" borderId="1" xfId="1" quotePrefix="1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19" fillId="0" borderId="1" xfId="1" quotePrefix="1" applyFont="1" applyBorder="1" applyAlignment="1">
      <alignment horizontal="center" vertical="center" wrapText="1"/>
    </xf>
    <xf numFmtId="165" fontId="19" fillId="7" borderId="1" xfId="1" applyNumberFormat="1" applyFont="1" applyFill="1" applyBorder="1" applyAlignment="1">
      <alignment wrapText="1"/>
    </xf>
    <xf numFmtId="165" fontId="19" fillId="0" borderId="1" xfId="0" applyNumberFormat="1" applyFont="1" applyBorder="1" applyAlignment="1">
      <alignment horizontal="right" wrapText="1"/>
    </xf>
    <xf numFmtId="164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165" fontId="14" fillId="0" borderId="0" xfId="0" applyNumberFormat="1" applyFont="1" applyAlignment="1">
      <alignment wrapText="1"/>
    </xf>
    <xf numFmtId="0" fontId="40" fillId="0" borderId="0" xfId="0" applyFont="1" applyAlignment="1">
      <alignment wrapText="1"/>
    </xf>
    <xf numFmtId="0" fontId="42" fillId="2" borderId="0" xfId="0" applyFont="1" applyFill="1" applyAlignment="1">
      <alignment wrapText="1"/>
    </xf>
    <xf numFmtId="0" fontId="40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164" fontId="15" fillId="0" borderId="0" xfId="0" applyNumberFormat="1" applyFont="1" applyAlignment="1">
      <alignment wrapText="1"/>
    </xf>
    <xf numFmtId="165" fontId="15" fillId="0" borderId="1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26" fillId="2" borderId="1" xfId="0" applyNumberFormat="1" applyFont="1" applyFill="1" applyBorder="1" applyAlignment="1">
      <alignment wrapText="1"/>
    </xf>
    <xf numFmtId="165" fontId="26" fillId="0" borderId="1" xfId="0" applyNumberFormat="1" applyFont="1" applyBorder="1" applyAlignment="1">
      <alignment wrapText="1"/>
    </xf>
    <xf numFmtId="165" fontId="26" fillId="7" borderId="1" xfId="0" applyNumberFormat="1" applyFont="1" applyFill="1" applyBorder="1" applyAlignment="1">
      <alignment horizontal="center" vertical="center" wrapText="1"/>
    </xf>
    <xf numFmtId="165" fontId="26" fillId="2" borderId="1" xfId="0" applyNumberFormat="1" applyFont="1" applyFill="1" applyBorder="1" applyAlignment="1">
      <alignment horizontal="right" wrapText="1"/>
    </xf>
    <xf numFmtId="164" fontId="26" fillId="2" borderId="0" xfId="0" applyNumberFormat="1" applyFont="1" applyFill="1" applyAlignment="1">
      <alignment wrapText="1"/>
    </xf>
    <xf numFmtId="0" fontId="26" fillId="2" borderId="0" xfId="0" applyFont="1" applyFill="1" applyAlignment="1">
      <alignment wrapText="1"/>
    </xf>
    <xf numFmtId="165" fontId="34" fillId="2" borderId="1" xfId="0" applyNumberFormat="1" applyFont="1" applyFill="1" applyBorder="1" applyAlignment="1">
      <alignment horizontal="center" wrapText="1"/>
    </xf>
    <xf numFmtId="165" fontId="34" fillId="7" borderId="1" xfId="0" applyNumberFormat="1" applyFont="1" applyFill="1" applyBorder="1" applyAlignment="1">
      <alignment horizontal="center" wrapText="1"/>
    </xf>
    <xf numFmtId="165" fontId="29" fillId="2" borderId="1" xfId="0" applyNumberFormat="1" applyFont="1" applyFill="1" applyBorder="1" applyAlignment="1">
      <alignment horizontal="right" wrapText="1"/>
    </xf>
    <xf numFmtId="164" fontId="28" fillId="2" borderId="0" xfId="0" applyNumberFormat="1" applyFont="1" applyFill="1" applyAlignment="1">
      <alignment wrapText="1"/>
    </xf>
    <xf numFmtId="0" fontId="28" fillId="2" borderId="0" xfId="0" applyFont="1" applyFill="1" applyAlignment="1">
      <alignment wrapText="1"/>
    </xf>
    <xf numFmtId="165" fontId="33" fillId="2" borderId="1" xfId="0" applyNumberFormat="1" applyFont="1" applyFill="1" applyBorder="1" applyAlignment="1">
      <alignment wrapText="1"/>
    </xf>
    <xf numFmtId="165" fontId="33" fillId="7" borderId="1" xfId="0" applyNumberFormat="1" applyFont="1" applyFill="1" applyBorder="1" applyAlignment="1">
      <alignment wrapText="1"/>
    </xf>
    <xf numFmtId="164" fontId="13" fillId="7" borderId="1" xfId="0" applyNumberFormat="1" applyFont="1" applyFill="1" applyBorder="1" applyAlignment="1">
      <alignment wrapText="1"/>
    </xf>
    <xf numFmtId="165" fontId="13" fillId="2" borderId="1" xfId="0" applyNumberFormat="1" applyFont="1" applyFill="1" applyBorder="1" applyAlignment="1">
      <alignment horizontal="center" wrapText="1"/>
    </xf>
    <xf numFmtId="165" fontId="13" fillId="7" borderId="1" xfId="0" applyNumberFormat="1" applyFont="1" applyFill="1" applyBorder="1" applyAlignment="1">
      <alignment horizontal="center" wrapText="1"/>
    </xf>
    <xf numFmtId="165" fontId="20" fillId="2" borderId="1" xfId="0" applyNumberFormat="1" applyFont="1" applyFill="1" applyBorder="1" applyAlignment="1">
      <alignment horizontal="center" wrapText="1"/>
    </xf>
    <xf numFmtId="165" fontId="20" fillId="7" borderId="1" xfId="0" applyNumberFormat="1" applyFont="1" applyFill="1" applyBorder="1" applyAlignment="1">
      <alignment horizontal="center" wrapText="1"/>
    </xf>
    <xf numFmtId="165" fontId="14" fillId="2" borderId="1" xfId="0" applyNumberFormat="1" applyFont="1" applyFill="1" applyBorder="1" applyAlignment="1">
      <alignment horizontal="center" wrapText="1"/>
    </xf>
    <xf numFmtId="165" fontId="14" fillId="7" borderId="1" xfId="0" applyNumberFormat="1" applyFont="1" applyFill="1" applyBorder="1" applyAlignment="1">
      <alignment horizontal="center" wrapText="1"/>
    </xf>
    <xf numFmtId="164" fontId="19" fillId="0" borderId="0" xfId="0" applyNumberFormat="1" applyFont="1" applyAlignment="1">
      <alignment wrapText="1"/>
    </xf>
    <xf numFmtId="0" fontId="8" fillId="3" borderId="0" xfId="0" applyFont="1" applyFill="1" applyAlignment="1">
      <alignment horizontal="right" wrapText="1"/>
    </xf>
    <xf numFmtId="165" fontId="15" fillId="2" borderId="0" xfId="0" applyNumberFormat="1" applyFont="1" applyFill="1" applyAlignment="1">
      <alignment wrapText="1"/>
    </xf>
    <xf numFmtId="164" fontId="20" fillId="2" borderId="1" xfId="0" applyNumberFormat="1" applyFont="1" applyFill="1" applyBorder="1" applyAlignment="1">
      <alignment horizontal="right" wrapText="1"/>
    </xf>
    <xf numFmtId="0" fontId="12" fillId="2" borderId="1" xfId="1" quotePrefix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right" wrapText="1"/>
    </xf>
    <xf numFmtId="166" fontId="19" fillId="0" borderId="1" xfId="0" applyNumberFormat="1" applyFont="1" applyBorder="1" applyAlignment="1">
      <alignment wrapText="1"/>
    </xf>
    <xf numFmtId="166" fontId="19" fillId="0" borderId="5" xfId="0" applyNumberFormat="1" applyFont="1" applyBorder="1" applyAlignment="1">
      <alignment wrapText="1"/>
    </xf>
    <xf numFmtId="166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5" fontId="8" fillId="0" borderId="0" xfId="0" applyNumberFormat="1" applyFont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27" fillId="2" borderId="3" xfId="0" applyNumberFormat="1" applyFont="1" applyFill="1" applyBorder="1" applyAlignment="1">
      <alignment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wrapText="1"/>
    </xf>
    <xf numFmtId="2" fontId="30" fillId="2" borderId="2" xfId="0" applyNumberFormat="1" applyFont="1" applyFill="1" applyBorder="1" applyAlignment="1">
      <alignment horizontal="center" vertical="center" wrapText="1"/>
    </xf>
    <xf numFmtId="2" fontId="30" fillId="2" borderId="3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left" wrapText="1"/>
    </xf>
    <xf numFmtId="0" fontId="21" fillId="2" borderId="0" xfId="0" applyFont="1" applyFill="1" applyAlignment="1">
      <alignment horizontal="left" wrapText="1"/>
    </xf>
    <xf numFmtId="0" fontId="26" fillId="2" borderId="2" xfId="0" applyFont="1" applyFill="1" applyBorder="1" applyAlignment="1">
      <alignment horizontal="center" vertical="top" wrapText="1"/>
    </xf>
    <xf numFmtId="0" fontId="26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44" fillId="2" borderId="2" xfId="0" applyFont="1" applyFill="1" applyBorder="1" applyAlignment="1">
      <alignment horizontal="center" vertical="top" wrapText="1"/>
    </xf>
    <xf numFmtId="0" fontId="44" fillId="2" borderId="3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9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6" xr:uid="{00000000-0005-0000-0000-000003000000}"/>
    <cellStyle name="Обычный 3" xfId="2" xr:uid="{00000000-0005-0000-0000-000004000000}"/>
    <cellStyle name="Обычный 4" xfId="4" xr:uid="{00000000-0005-0000-0000-000005000000}"/>
    <cellStyle name="Обычный 5" xfId="5" xr:uid="{00000000-0005-0000-0000-000006000000}"/>
    <cellStyle name="Обычный 6" xfId="7" xr:uid="{00000000-0005-0000-0000-000007000000}"/>
    <cellStyle name="Обычный 7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0"/>
  <sheetViews>
    <sheetView tabSelected="1" view="pageBreakPreview" topLeftCell="A6" zoomScaleNormal="85" zoomScaleSheetLayoutView="100" workbookViewId="0">
      <selection activeCell="S16" sqref="S16"/>
    </sheetView>
  </sheetViews>
  <sheetFormatPr defaultColWidth="9.140625" defaultRowHeight="15.75" x14ac:dyDescent="0.25"/>
  <cols>
    <col min="1" max="1" width="9.28515625" style="129" customWidth="1"/>
    <col min="2" max="2" width="69.5703125" style="2" customWidth="1"/>
    <col min="3" max="3" width="20.28515625" style="130" customWidth="1"/>
    <col min="4" max="4" width="17.7109375" style="131" customWidth="1"/>
    <col min="5" max="5" width="16" style="131" hidden="1" customWidth="1"/>
    <col min="6" max="6" width="21" style="131" customWidth="1"/>
    <col min="7" max="7" width="12.42578125" style="130" hidden="1" customWidth="1"/>
    <col min="8" max="8" width="13.42578125" style="130" hidden="1" customWidth="1"/>
    <col min="9" max="9" width="12" style="130" hidden="1" customWidth="1"/>
    <col min="10" max="10" width="13.42578125" style="130" hidden="1" customWidth="1"/>
    <col min="11" max="13" width="0" style="132" hidden="1" customWidth="1"/>
    <col min="14" max="14" width="13.42578125" style="132" hidden="1" customWidth="1"/>
    <col min="15" max="15" width="13.5703125" style="132" hidden="1" customWidth="1"/>
    <col min="16" max="16" width="9.5703125" style="132" bestFit="1" customWidth="1"/>
    <col min="17" max="17" width="11.7109375" style="132" bestFit="1" customWidth="1"/>
    <col min="18" max="18" width="9" style="132" bestFit="1" customWidth="1"/>
    <col min="19" max="20" width="33" style="132" customWidth="1"/>
    <col min="21" max="16384" width="9.140625" style="132"/>
  </cols>
  <sheetData>
    <row r="1" spans="1:16" ht="15.75" hidden="1" customHeight="1" x14ac:dyDescent="0.25"/>
    <row r="2" spans="1:16" s="135" customFormat="1" hidden="1" x14ac:dyDescent="0.25">
      <c r="A2" s="133"/>
      <c r="B2" s="33"/>
      <c r="C2" s="134"/>
      <c r="D2" s="131"/>
      <c r="E2" s="131" t="s">
        <v>155</v>
      </c>
      <c r="F2" s="131"/>
      <c r="G2" s="134"/>
      <c r="H2" s="134"/>
      <c r="I2" s="134"/>
      <c r="J2" s="134"/>
    </row>
    <row r="3" spans="1:16" s="135" customFormat="1" ht="15.75" hidden="1" customHeight="1" x14ac:dyDescent="0.25">
      <c r="A3" s="133"/>
      <c r="B3" s="33"/>
      <c r="C3" s="134"/>
      <c r="D3" s="131"/>
      <c r="E3" s="131" t="s">
        <v>282</v>
      </c>
      <c r="F3" s="131"/>
      <c r="G3" s="525" t="s">
        <v>110</v>
      </c>
      <c r="H3" s="525"/>
      <c r="I3" s="134"/>
      <c r="J3" s="134"/>
    </row>
    <row r="4" spans="1:16" s="135" customFormat="1" ht="31.5" hidden="1" x14ac:dyDescent="0.25">
      <c r="A4" s="133"/>
      <c r="B4" s="33"/>
      <c r="C4" s="134"/>
      <c r="D4" s="131"/>
      <c r="E4" s="131" t="s">
        <v>212</v>
      </c>
      <c r="F4" s="131"/>
      <c r="G4" s="525"/>
      <c r="H4" s="525"/>
      <c r="I4" s="134"/>
      <c r="J4" s="134"/>
    </row>
    <row r="5" spans="1:16" s="135" customFormat="1" ht="31.5" hidden="1" x14ac:dyDescent="0.25">
      <c r="A5" s="133"/>
      <c r="B5" s="33"/>
      <c r="C5" s="134"/>
      <c r="D5" s="131"/>
      <c r="E5" s="131" t="s">
        <v>306</v>
      </c>
      <c r="F5" s="131"/>
      <c r="G5" s="525"/>
      <c r="H5" s="525"/>
      <c r="I5" s="134"/>
      <c r="J5" s="134"/>
    </row>
    <row r="6" spans="1:16" s="135" customFormat="1" ht="96" customHeight="1" x14ac:dyDescent="0.25">
      <c r="A6" s="133"/>
      <c r="B6" s="33"/>
      <c r="C6" s="134"/>
      <c r="D6" s="134"/>
      <c r="E6" s="509"/>
      <c r="F6" s="134" t="s">
        <v>393</v>
      </c>
      <c r="G6" s="134"/>
      <c r="H6" s="134"/>
      <c r="I6" s="134"/>
      <c r="J6" s="134"/>
    </row>
    <row r="7" spans="1:16" s="135" customFormat="1" ht="11.25" hidden="1" customHeight="1" x14ac:dyDescent="0.25">
      <c r="A7" s="133"/>
      <c r="B7" s="33"/>
      <c r="C7" s="134"/>
      <c r="D7" s="508"/>
      <c r="E7" s="508"/>
      <c r="F7" s="508"/>
      <c r="G7" s="134"/>
      <c r="H7" s="134"/>
      <c r="I7" s="134"/>
      <c r="J7" s="134"/>
    </row>
    <row r="8" spans="1:16" s="135" customFormat="1" ht="15.75" customHeight="1" x14ac:dyDescent="0.25">
      <c r="A8" s="528" t="s">
        <v>330</v>
      </c>
      <c r="B8" s="528"/>
      <c r="C8" s="528"/>
      <c r="D8" s="528"/>
      <c r="E8" s="528"/>
      <c r="F8" s="528"/>
      <c r="G8" s="528"/>
      <c r="H8" s="528"/>
      <c r="I8" s="528"/>
      <c r="J8" s="528"/>
    </row>
    <row r="9" spans="1:16" s="135" customFormat="1" x14ac:dyDescent="0.25">
      <c r="A9" s="136"/>
      <c r="B9" s="524" t="s">
        <v>121</v>
      </c>
      <c r="C9" s="524"/>
      <c r="D9" s="136"/>
      <c r="E9" s="136"/>
      <c r="F9" s="136"/>
      <c r="G9" s="136"/>
      <c r="H9" s="136"/>
      <c r="I9" s="136"/>
      <c r="J9" s="136"/>
      <c r="L9" s="137"/>
    </row>
    <row r="10" spans="1:16" s="135" customFormat="1" x14ac:dyDescent="0.25">
      <c r="A10" s="138"/>
      <c r="B10" s="139" t="s">
        <v>108</v>
      </c>
      <c r="C10" s="121"/>
      <c r="D10" s="140"/>
      <c r="E10" s="140"/>
      <c r="F10" s="141" t="s">
        <v>109</v>
      </c>
      <c r="G10" s="140"/>
      <c r="H10" s="140"/>
      <c r="I10" s="140" t="s">
        <v>109</v>
      </c>
      <c r="J10" s="140" t="s">
        <v>6</v>
      </c>
    </row>
    <row r="11" spans="1:16" s="135" customFormat="1" ht="26.45" customHeight="1" x14ac:dyDescent="0.25">
      <c r="A11" s="532" t="s">
        <v>0</v>
      </c>
      <c r="B11" s="533"/>
      <c r="C11" s="523" t="s">
        <v>213</v>
      </c>
      <c r="D11" s="523" t="s">
        <v>214</v>
      </c>
      <c r="E11" s="521" t="s">
        <v>283</v>
      </c>
      <c r="F11" s="523" t="s">
        <v>331</v>
      </c>
      <c r="G11" s="529" t="s">
        <v>1</v>
      </c>
      <c r="H11" s="530"/>
      <c r="I11" s="530"/>
      <c r="J11" s="531"/>
    </row>
    <row r="12" spans="1:16" s="135" customFormat="1" ht="21.6" customHeight="1" x14ac:dyDescent="0.25">
      <c r="A12" s="532"/>
      <c r="B12" s="533"/>
      <c r="C12" s="523"/>
      <c r="D12" s="523"/>
      <c r="E12" s="522"/>
      <c r="F12" s="523"/>
      <c r="G12" s="127" t="s">
        <v>2</v>
      </c>
      <c r="H12" s="127" t="s">
        <v>3</v>
      </c>
      <c r="I12" s="127" t="s">
        <v>117</v>
      </c>
      <c r="J12" s="127" t="s">
        <v>11</v>
      </c>
    </row>
    <row r="13" spans="1:16" s="35" customFormat="1" hidden="1" x14ac:dyDescent="0.25">
      <c r="A13" s="142">
        <v>1</v>
      </c>
      <c r="B13" s="34">
        <v>2</v>
      </c>
      <c r="C13" s="143">
        <v>3</v>
      </c>
      <c r="D13" s="144">
        <v>4</v>
      </c>
      <c r="E13" s="144">
        <v>5</v>
      </c>
      <c r="F13" s="144">
        <v>6</v>
      </c>
      <c r="G13" s="143">
        <v>7</v>
      </c>
      <c r="H13" s="143">
        <v>8</v>
      </c>
      <c r="I13" s="143">
        <v>9</v>
      </c>
      <c r="J13" s="145">
        <v>10</v>
      </c>
    </row>
    <row r="14" spans="1:16" s="148" customFormat="1" ht="20.25" x14ac:dyDescent="0.3">
      <c r="A14" s="146"/>
      <c r="B14" s="539" t="s">
        <v>4</v>
      </c>
      <c r="C14" s="540"/>
      <c r="D14" s="540"/>
      <c r="E14" s="540"/>
      <c r="F14" s="540"/>
      <c r="G14" s="540"/>
      <c r="H14" s="540"/>
      <c r="I14" s="541"/>
      <c r="J14" s="147"/>
    </row>
    <row r="15" spans="1:16" s="153" customFormat="1" x14ac:dyDescent="0.25">
      <c r="A15" s="149"/>
      <c r="B15" s="51" t="s">
        <v>5</v>
      </c>
      <c r="C15" s="150">
        <f>C16+C18+C26</f>
        <v>46221.299999999996</v>
      </c>
      <c r="D15" s="151">
        <f t="shared" ref="D15:E15" si="0">D16+D18+D26</f>
        <v>46550.288999999997</v>
      </c>
      <c r="E15" s="151">
        <f t="shared" si="0"/>
        <v>0</v>
      </c>
      <c r="F15" s="151">
        <f>F16+F18+F26</f>
        <v>45990.462</v>
      </c>
      <c r="G15" s="150">
        <f t="shared" ref="G15:G34" si="1">F15/C15*100</f>
        <v>99.50058090101318</v>
      </c>
      <c r="H15" s="150">
        <f t="shared" ref="H15:H34" si="2">F15/D15*100</f>
        <v>98.797371590969078</v>
      </c>
      <c r="I15" s="150" t="e">
        <f t="shared" ref="I15:I34" si="3">F15/E15*100</f>
        <v>#DIV/0!</v>
      </c>
      <c r="J15" s="152" t="e">
        <f>J16+J18+J36</f>
        <v>#REF!</v>
      </c>
    </row>
    <row r="16" spans="1:16" s="35" customFormat="1" ht="82.9" customHeight="1" x14ac:dyDescent="0.25">
      <c r="A16" s="154" t="s">
        <v>71</v>
      </c>
      <c r="B16" s="34" t="s">
        <v>7</v>
      </c>
      <c r="C16" s="155">
        <f>C17</f>
        <v>22932.2</v>
      </c>
      <c r="D16" s="156">
        <f>D17</f>
        <v>22921.081999999999</v>
      </c>
      <c r="E16" s="156">
        <f t="shared" ref="E16:F16" si="4">E17</f>
        <v>0</v>
      </c>
      <c r="F16" s="156">
        <f t="shared" si="4"/>
        <v>22667.566999999999</v>
      </c>
      <c r="G16" s="155">
        <f t="shared" si="1"/>
        <v>98.846020006802661</v>
      </c>
      <c r="H16" s="155">
        <f t="shared" si="2"/>
        <v>98.893965825871575</v>
      </c>
      <c r="I16" s="155" t="e">
        <f t="shared" si="3"/>
        <v>#DIV/0!</v>
      </c>
      <c r="J16" s="145"/>
      <c r="P16" s="249">
        <f>F16+F18</f>
        <v>45969.112000000001</v>
      </c>
    </row>
    <row r="17" spans="1:10" s="35" customFormat="1" ht="19.5" customHeight="1" x14ac:dyDescent="0.25">
      <c r="A17" s="154"/>
      <c r="B17" s="52" t="s">
        <v>104</v>
      </c>
      <c r="C17" s="157">
        <v>22932.2</v>
      </c>
      <c r="D17" s="158">
        <v>22921.081999999999</v>
      </c>
      <c r="E17" s="158"/>
      <c r="F17" s="158">
        <v>22667.566999999999</v>
      </c>
      <c r="G17" s="155">
        <f t="shared" si="1"/>
        <v>98.846020006802661</v>
      </c>
      <c r="H17" s="155">
        <f t="shared" si="2"/>
        <v>98.893965825871575</v>
      </c>
      <c r="I17" s="155" t="e">
        <f t="shared" si="3"/>
        <v>#DIV/0!</v>
      </c>
      <c r="J17" s="145"/>
    </row>
    <row r="18" spans="1:10" s="35" customFormat="1" ht="48.75" customHeight="1" x14ac:dyDescent="0.25">
      <c r="A18" s="154" t="s">
        <v>52</v>
      </c>
      <c r="B18" s="45" t="s">
        <v>8</v>
      </c>
      <c r="C18" s="155">
        <f>C19+C20+C22+C23+C24+C25+C21</f>
        <v>23256.899999999998</v>
      </c>
      <c r="D18" s="156">
        <f t="shared" ref="D18:F18" si="5">D19+D20+D22+D23+D24+D25+D21</f>
        <v>23597.007000000001</v>
      </c>
      <c r="E18" s="156">
        <f t="shared" si="5"/>
        <v>0</v>
      </c>
      <c r="F18" s="156">
        <f t="shared" si="5"/>
        <v>23301.545000000002</v>
      </c>
      <c r="G18" s="155">
        <f t="shared" si="1"/>
        <v>100.19196453525623</v>
      </c>
      <c r="H18" s="155">
        <f t="shared" si="2"/>
        <v>98.747883576929908</v>
      </c>
      <c r="I18" s="155" t="e">
        <f t="shared" si="3"/>
        <v>#DIV/0!</v>
      </c>
      <c r="J18" s="145"/>
    </row>
    <row r="19" spans="1:10" s="163" customFormat="1" ht="17.100000000000001" customHeight="1" x14ac:dyDescent="0.25">
      <c r="A19" s="159"/>
      <c r="B19" s="53" t="s">
        <v>97</v>
      </c>
      <c r="C19" s="160">
        <v>2175.9</v>
      </c>
      <c r="D19" s="161">
        <v>2175.922</v>
      </c>
      <c r="E19" s="161"/>
      <c r="F19" s="161">
        <v>2131.5810000000001</v>
      </c>
      <c r="G19" s="155">
        <f t="shared" si="1"/>
        <v>97.963187646491107</v>
      </c>
      <c r="H19" s="155">
        <f t="shared" si="2"/>
        <v>97.962197174347239</v>
      </c>
      <c r="I19" s="155" t="e">
        <f t="shared" si="3"/>
        <v>#DIV/0!</v>
      </c>
      <c r="J19" s="162"/>
    </row>
    <row r="20" spans="1:10" s="35" customFormat="1" ht="18" customHeight="1" x14ac:dyDescent="0.25">
      <c r="A20" s="159"/>
      <c r="B20" s="43" t="s">
        <v>98</v>
      </c>
      <c r="C20" s="157">
        <v>10001.799999999999</v>
      </c>
      <c r="D20" s="158">
        <v>10001.814</v>
      </c>
      <c r="E20" s="158"/>
      <c r="F20" s="158">
        <v>9865.5059999999994</v>
      </c>
      <c r="G20" s="155">
        <f t="shared" si="1"/>
        <v>98.637305285048697</v>
      </c>
      <c r="H20" s="155">
        <f t="shared" si="2"/>
        <v>98.637167217866676</v>
      </c>
      <c r="I20" s="155" t="e">
        <f t="shared" si="3"/>
        <v>#DIV/0!</v>
      </c>
      <c r="J20" s="145"/>
    </row>
    <row r="21" spans="1:10" s="35" customFormat="1" ht="16.5" customHeight="1" x14ac:dyDescent="0.25">
      <c r="A21" s="159"/>
      <c r="B21" s="43" t="s">
        <v>123</v>
      </c>
      <c r="C21" s="157">
        <v>2076.1999999999998</v>
      </c>
      <c r="D21" s="158">
        <v>2179.998</v>
      </c>
      <c r="E21" s="158"/>
      <c r="F21" s="158">
        <v>2134.3380000000002</v>
      </c>
      <c r="G21" s="155">
        <f t="shared" si="1"/>
        <v>102.80021192563338</v>
      </c>
      <c r="H21" s="155">
        <f t="shared" si="2"/>
        <v>97.905502665598789</v>
      </c>
      <c r="I21" s="155" t="e">
        <f t="shared" si="3"/>
        <v>#DIV/0!</v>
      </c>
      <c r="J21" s="145"/>
    </row>
    <row r="22" spans="1:10" s="35" customFormat="1" ht="17.100000000000001" customHeight="1" x14ac:dyDescent="0.25">
      <c r="A22" s="159"/>
      <c r="B22" s="43" t="s">
        <v>99</v>
      </c>
      <c r="C22" s="157">
        <v>1113.3</v>
      </c>
      <c r="D22" s="158">
        <v>1125.307</v>
      </c>
      <c r="E22" s="158"/>
      <c r="F22" s="158">
        <v>1120.0999999999999</v>
      </c>
      <c r="G22" s="155">
        <f t="shared" si="1"/>
        <v>100.61079673044102</v>
      </c>
      <c r="H22" s="155">
        <f t="shared" si="2"/>
        <v>99.537281826203866</v>
      </c>
      <c r="I22" s="155" t="e">
        <f t="shared" si="3"/>
        <v>#DIV/0!</v>
      </c>
      <c r="J22" s="145"/>
    </row>
    <row r="23" spans="1:10" s="35" customFormat="1" ht="16.5" customHeight="1" x14ac:dyDescent="0.25">
      <c r="A23" s="159"/>
      <c r="B23" s="43" t="s">
        <v>100</v>
      </c>
      <c r="C23" s="157">
        <v>1070.9000000000001</v>
      </c>
      <c r="D23" s="158">
        <v>1133.336</v>
      </c>
      <c r="E23" s="158"/>
      <c r="F23" s="158">
        <v>1113.377</v>
      </c>
      <c r="G23" s="155">
        <f t="shared" si="1"/>
        <v>103.96647679521895</v>
      </c>
      <c r="H23" s="155">
        <f t="shared" si="2"/>
        <v>98.238915908433157</v>
      </c>
      <c r="I23" s="155" t="e">
        <f t="shared" si="3"/>
        <v>#DIV/0!</v>
      </c>
      <c r="J23" s="145"/>
    </row>
    <row r="24" spans="1:10" s="35" customFormat="1" ht="31.5" x14ac:dyDescent="0.25">
      <c r="A24" s="159"/>
      <c r="B24" s="43" t="s">
        <v>101</v>
      </c>
      <c r="C24" s="157">
        <v>3002.7</v>
      </c>
      <c r="D24" s="158">
        <v>3058.4859999999999</v>
      </c>
      <c r="E24" s="158"/>
      <c r="F24" s="158">
        <v>3038.424</v>
      </c>
      <c r="G24" s="155">
        <f t="shared" si="1"/>
        <v>101.1897292436807</v>
      </c>
      <c r="H24" s="155">
        <f t="shared" si="2"/>
        <v>99.344054542018498</v>
      </c>
      <c r="I24" s="155" t="e">
        <f t="shared" si="3"/>
        <v>#DIV/0!</v>
      </c>
      <c r="J24" s="145"/>
    </row>
    <row r="25" spans="1:10" s="35" customFormat="1" ht="18" customHeight="1" x14ac:dyDescent="0.25">
      <c r="A25" s="159"/>
      <c r="B25" s="43" t="s">
        <v>102</v>
      </c>
      <c r="C25" s="157">
        <v>3816.1</v>
      </c>
      <c r="D25" s="158">
        <v>3922.1439999999998</v>
      </c>
      <c r="E25" s="158"/>
      <c r="F25" s="158">
        <v>3898.2190000000001</v>
      </c>
      <c r="G25" s="155">
        <f t="shared" si="1"/>
        <v>102.15190901705931</v>
      </c>
      <c r="H25" s="155">
        <f t="shared" si="2"/>
        <v>99.390001998906726</v>
      </c>
      <c r="I25" s="155" t="e">
        <f t="shared" si="3"/>
        <v>#DIV/0!</v>
      </c>
      <c r="J25" s="145"/>
    </row>
    <row r="26" spans="1:10" s="35" customFormat="1" ht="31.7" customHeight="1" x14ac:dyDescent="0.25">
      <c r="A26" s="154" t="s">
        <v>111</v>
      </c>
      <c r="B26" s="44" t="s">
        <v>112</v>
      </c>
      <c r="C26" s="155">
        <f>C27+C28+C29+C31+C32+C33+C34+C30</f>
        <v>32.199999999999996</v>
      </c>
      <c r="D26" s="156">
        <f t="shared" ref="D26:F26" si="6">D27+D28+D29+D31+D32+D33+D34+D30</f>
        <v>32.200000000000003</v>
      </c>
      <c r="E26" s="156">
        <f t="shared" si="6"/>
        <v>0</v>
      </c>
      <c r="F26" s="156">
        <f t="shared" si="6"/>
        <v>21.35</v>
      </c>
      <c r="G26" s="155">
        <f t="shared" si="1"/>
        <v>66.304347826086968</v>
      </c>
      <c r="H26" s="155">
        <f t="shared" si="2"/>
        <v>66.304347826086953</v>
      </c>
      <c r="I26" s="155" t="e">
        <f t="shared" si="3"/>
        <v>#DIV/0!</v>
      </c>
      <c r="J26" s="145"/>
    </row>
    <row r="27" spans="1:10" s="35" customFormat="1" ht="19.5" customHeight="1" x14ac:dyDescent="0.25">
      <c r="A27" s="154"/>
      <c r="B27" s="52" t="s">
        <v>104</v>
      </c>
      <c r="C27" s="157">
        <v>21.8</v>
      </c>
      <c r="D27" s="158">
        <v>21.75</v>
      </c>
      <c r="E27" s="158"/>
      <c r="F27" s="158">
        <v>21.35</v>
      </c>
      <c r="G27" s="155">
        <f t="shared" si="1"/>
        <v>97.935779816513772</v>
      </c>
      <c r="H27" s="155">
        <f t="shared" si="2"/>
        <v>98.160919540229898</v>
      </c>
      <c r="I27" s="155" t="e">
        <f t="shared" si="3"/>
        <v>#DIV/0!</v>
      </c>
      <c r="J27" s="145"/>
    </row>
    <row r="28" spans="1:10" s="35" customFormat="1" ht="15.4" hidden="1" customHeight="1" x14ac:dyDescent="0.25">
      <c r="A28" s="154"/>
      <c r="B28" s="53" t="s">
        <v>97</v>
      </c>
      <c r="C28" s="164"/>
      <c r="D28" s="165"/>
      <c r="E28" s="165"/>
      <c r="F28" s="165"/>
      <c r="G28" s="155" t="e">
        <f t="shared" si="1"/>
        <v>#DIV/0!</v>
      </c>
      <c r="H28" s="155" t="e">
        <f t="shared" si="2"/>
        <v>#DIV/0!</v>
      </c>
      <c r="I28" s="155" t="e">
        <f t="shared" si="3"/>
        <v>#DIV/0!</v>
      </c>
      <c r="J28" s="145"/>
    </row>
    <row r="29" spans="1:10" s="35" customFormat="1" ht="16.5" customHeight="1" x14ac:dyDescent="0.25">
      <c r="A29" s="154"/>
      <c r="B29" s="43" t="s">
        <v>98</v>
      </c>
      <c r="C29" s="157">
        <v>1.2</v>
      </c>
      <c r="D29" s="158">
        <v>1.25</v>
      </c>
      <c r="E29" s="158"/>
      <c r="F29" s="158"/>
      <c r="G29" s="155">
        <f t="shared" si="1"/>
        <v>0</v>
      </c>
      <c r="H29" s="155">
        <f t="shared" si="2"/>
        <v>0</v>
      </c>
      <c r="I29" s="155" t="e">
        <f t="shared" si="3"/>
        <v>#DIV/0!</v>
      </c>
      <c r="J29" s="145"/>
    </row>
    <row r="30" spans="1:10" s="35" customFormat="1" ht="16.5" customHeight="1" x14ac:dyDescent="0.25">
      <c r="A30" s="154"/>
      <c r="B30" s="43" t="s">
        <v>123</v>
      </c>
      <c r="C30" s="157">
        <v>5.8</v>
      </c>
      <c r="D30" s="158">
        <v>5.75</v>
      </c>
      <c r="E30" s="158"/>
      <c r="F30" s="158"/>
      <c r="G30" s="155">
        <f t="shared" si="1"/>
        <v>0</v>
      </c>
      <c r="H30" s="155">
        <f t="shared" si="2"/>
        <v>0</v>
      </c>
      <c r="I30" s="155" t="e">
        <f t="shared" si="3"/>
        <v>#DIV/0!</v>
      </c>
      <c r="J30" s="145"/>
    </row>
    <row r="31" spans="1:10" s="171" customFormat="1" ht="22.7" hidden="1" customHeight="1" x14ac:dyDescent="0.25">
      <c r="A31" s="166"/>
      <c r="B31" s="5" t="s">
        <v>99</v>
      </c>
      <c r="C31" s="167"/>
      <c r="D31" s="168"/>
      <c r="E31" s="168"/>
      <c r="F31" s="168"/>
      <c r="G31" s="169" t="e">
        <f t="shared" si="1"/>
        <v>#DIV/0!</v>
      </c>
      <c r="H31" s="169" t="e">
        <f t="shared" si="2"/>
        <v>#DIV/0!</v>
      </c>
      <c r="I31" s="169" t="e">
        <f t="shared" si="3"/>
        <v>#DIV/0!</v>
      </c>
      <c r="J31" s="170"/>
    </row>
    <row r="32" spans="1:10" s="35" customFormat="1" ht="17.100000000000001" customHeight="1" x14ac:dyDescent="0.25">
      <c r="A32" s="154"/>
      <c r="B32" s="43" t="s">
        <v>100</v>
      </c>
      <c r="C32" s="157">
        <v>3.4</v>
      </c>
      <c r="D32" s="158">
        <v>3.45</v>
      </c>
      <c r="E32" s="158"/>
      <c r="F32" s="158"/>
      <c r="G32" s="155">
        <f t="shared" si="1"/>
        <v>0</v>
      </c>
      <c r="H32" s="155">
        <f t="shared" si="2"/>
        <v>0</v>
      </c>
      <c r="I32" s="155" t="e">
        <f t="shared" si="3"/>
        <v>#DIV/0!</v>
      </c>
      <c r="J32" s="145"/>
    </row>
    <row r="33" spans="1:15" ht="33" hidden="1" customHeight="1" x14ac:dyDescent="0.25">
      <c r="A33" s="172"/>
      <c r="B33" s="6" t="s">
        <v>101</v>
      </c>
      <c r="C33" s="173"/>
      <c r="D33" s="174"/>
      <c r="E33" s="174"/>
      <c r="F33" s="174"/>
      <c r="G33" s="175" t="e">
        <f t="shared" si="1"/>
        <v>#DIV/0!</v>
      </c>
      <c r="H33" s="175" t="e">
        <f t="shared" si="2"/>
        <v>#DIV/0!</v>
      </c>
      <c r="I33" s="175" t="e">
        <f t="shared" si="3"/>
        <v>#DIV/0!</v>
      </c>
      <c r="J33" s="176"/>
    </row>
    <row r="34" spans="1:15" s="171" customFormat="1" ht="22.7" hidden="1" customHeight="1" x14ac:dyDescent="0.25">
      <c r="A34" s="166" t="s">
        <v>124</v>
      </c>
      <c r="B34" s="6" t="s">
        <v>102</v>
      </c>
      <c r="C34" s="173"/>
      <c r="D34" s="174"/>
      <c r="E34" s="174"/>
      <c r="F34" s="174"/>
      <c r="G34" s="169" t="e">
        <f t="shared" si="1"/>
        <v>#DIV/0!</v>
      </c>
      <c r="H34" s="169" t="e">
        <f t="shared" si="2"/>
        <v>#DIV/0!</v>
      </c>
      <c r="I34" s="169" t="e">
        <f t="shared" si="3"/>
        <v>#DIV/0!</v>
      </c>
      <c r="J34" s="170"/>
    </row>
    <row r="35" spans="1:15" s="153" customFormat="1" ht="15" customHeight="1" x14ac:dyDescent="0.25">
      <c r="A35" s="177"/>
      <c r="B35" s="75" t="s">
        <v>203</v>
      </c>
      <c r="C35" s="150">
        <f>C36</f>
        <v>107.6</v>
      </c>
      <c r="D35" s="151">
        <f t="shared" ref="D35:F35" si="7">D36</f>
        <v>113.77100000000002</v>
      </c>
      <c r="E35" s="151">
        <f t="shared" si="7"/>
        <v>0</v>
      </c>
      <c r="F35" s="151">
        <f t="shared" si="7"/>
        <v>78.926000000000002</v>
      </c>
      <c r="G35" s="150"/>
      <c r="H35" s="150"/>
      <c r="I35" s="150"/>
      <c r="J35" s="152"/>
    </row>
    <row r="36" spans="1:15" s="35" customFormat="1" x14ac:dyDescent="0.25">
      <c r="A36" s="154" t="s">
        <v>48</v>
      </c>
      <c r="B36" s="44" t="s">
        <v>9</v>
      </c>
      <c r="C36" s="155">
        <f>C37+C38+C39</f>
        <v>107.6</v>
      </c>
      <c r="D36" s="156">
        <f t="shared" ref="D36:F36" si="8">D37+D38+D39</f>
        <v>113.77100000000002</v>
      </c>
      <c r="E36" s="156">
        <f t="shared" si="8"/>
        <v>0</v>
      </c>
      <c r="F36" s="156">
        <f t="shared" si="8"/>
        <v>78.926000000000002</v>
      </c>
      <c r="G36" s="155">
        <f>F36/C36*100</f>
        <v>73.35130111524164</v>
      </c>
      <c r="H36" s="155">
        <f>F36/D36*100</f>
        <v>69.372687240157845</v>
      </c>
      <c r="I36" s="155" t="e">
        <f>F36/E36*100</f>
        <v>#DIV/0!</v>
      </c>
      <c r="J36" s="145" t="e">
        <f>#REF!+J37+J38</f>
        <v>#REF!</v>
      </c>
    </row>
    <row r="37" spans="1:15" s="184" customFormat="1" ht="21.75" customHeight="1" x14ac:dyDescent="0.25">
      <c r="A37" s="178"/>
      <c r="B37" s="55" t="s">
        <v>10</v>
      </c>
      <c r="C37" s="179">
        <v>107.6</v>
      </c>
      <c r="D37" s="180">
        <v>99.063000000000002</v>
      </c>
      <c r="E37" s="181"/>
      <c r="F37" s="181">
        <v>70.144999999999996</v>
      </c>
      <c r="G37" s="182">
        <f>F37/C37*100</f>
        <v>65.190520446096656</v>
      </c>
      <c r="H37" s="182">
        <f>F37/D37*100</f>
        <v>70.808475414635126</v>
      </c>
      <c r="I37" s="182" t="e">
        <f>F37/E37*100</f>
        <v>#DIV/0!</v>
      </c>
      <c r="J37" s="183"/>
    </row>
    <row r="38" spans="1:15" s="184" customFormat="1" ht="45" x14ac:dyDescent="0.25">
      <c r="A38" s="178"/>
      <c r="B38" s="74" t="s">
        <v>215</v>
      </c>
      <c r="C38" s="185"/>
      <c r="D38" s="181">
        <v>5.1999999999999998E-2</v>
      </c>
      <c r="E38" s="181"/>
      <c r="F38" s="181"/>
      <c r="G38" s="182" t="e">
        <f>F38/C38*100</f>
        <v>#DIV/0!</v>
      </c>
      <c r="H38" s="182">
        <f>F38/D38*100</f>
        <v>0</v>
      </c>
      <c r="I38" s="182" t="e">
        <f>F38/E38*100</f>
        <v>#DIV/0!</v>
      </c>
      <c r="J38" s="183"/>
      <c r="O38" s="184">
        <v>2282</v>
      </c>
    </row>
    <row r="39" spans="1:15" s="184" customFormat="1" x14ac:dyDescent="0.25">
      <c r="A39" s="186"/>
      <c r="B39" s="54" t="s">
        <v>122</v>
      </c>
      <c r="C39" s="179"/>
      <c r="D39" s="180">
        <v>14.656000000000001</v>
      </c>
      <c r="E39" s="181"/>
      <c r="F39" s="181">
        <v>8.7810000000000006</v>
      </c>
      <c r="G39" s="182" t="e">
        <f>F39/C39*100</f>
        <v>#DIV/0!</v>
      </c>
      <c r="H39" s="182">
        <f>F39/D39*100</f>
        <v>59.914028384279483</v>
      </c>
      <c r="I39" s="182" t="e">
        <f>F39/E39*100</f>
        <v>#DIV/0!</v>
      </c>
      <c r="J39" s="183"/>
    </row>
    <row r="40" spans="1:15" hidden="1" x14ac:dyDescent="0.25">
      <c r="A40" s="187"/>
      <c r="B40" s="7"/>
      <c r="C40" s="173"/>
      <c r="D40" s="174"/>
      <c r="E40" s="174"/>
      <c r="F40" s="174"/>
      <c r="G40" s="175"/>
      <c r="H40" s="175"/>
      <c r="I40" s="175"/>
      <c r="J40" s="176"/>
    </row>
    <row r="41" spans="1:15" s="153" customFormat="1" x14ac:dyDescent="0.25">
      <c r="A41" s="149"/>
      <c r="B41" s="46" t="s">
        <v>12</v>
      </c>
      <c r="C41" s="150">
        <f>C42+C43</f>
        <v>10943.1</v>
      </c>
      <c r="D41" s="151">
        <f>D42+D43+D45</f>
        <v>11922.690999999999</v>
      </c>
      <c r="E41" s="151">
        <f t="shared" ref="E41:F41" si="9">E42+E43+E45</f>
        <v>0</v>
      </c>
      <c r="F41" s="151">
        <f t="shared" si="9"/>
        <v>10013.706</v>
      </c>
      <c r="G41" s="150">
        <f>F41/C41*100</f>
        <v>91.507031828275359</v>
      </c>
      <c r="H41" s="150">
        <f>F41/D41*100</f>
        <v>83.988639812941571</v>
      </c>
      <c r="I41" s="150" t="e">
        <f>F41/E41*100</f>
        <v>#DIV/0!</v>
      </c>
      <c r="J41" s="152"/>
    </row>
    <row r="42" spans="1:15" s="35" customFormat="1" ht="47.1" customHeight="1" x14ac:dyDescent="0.25">
      <c r="A42" s="142">
        <v>2111</v>
      </c>
      <c r="B42" s="35" t="s">
        <v>13</v>
      </c>
      <c r="C42" s="155">
        <v>3875.5</v>
      </c>
      <c r="D42" s="156">
        <v>4428.2370000000001</v>
      </c>
      <c r="E42" s="156"/>
      <c r="F42" s="156">
        <v>3876.4740000000002</v>
      </c>
      <c r="G42" s="155">
        <f>F42/C42*100</f>
        <v>100.02513224100116</v>
      </c>
      <c r="H42" s="155">
        <f>F42/D42*100</f>
        <v>87.539894544939671</v>
      </c>
      <c r="I42" s="155" t="e">
        <f>F42/E42*100</f>
        <v>#DIV/0!</v>
      </c>
      <c r="J42" s="145"/>
      <c r="O42" s="188"/>
    </row>
    <row r="43" spans="1:15" s="35" customFormat="1" x14ac:dyDescent="0.25">
      <c r="A43" s="142">
        <v>2010</v>
      </c>
      <c r="B43" s="34" t="s">
        <v>14</v>
      </c>
      <c r="C43" s="156">
        <v>7067.6</v>
      </c>
      <c r="D43" s="156">
        <v>7477.4539999999997</v>
      </c>
      <c r="E43" s="156"/>
      <c r="F43" s="156">
        <v>6120.232</v>
      </c>
      <c r="G43" s="155">
        <f>F43/C43*100</f>
        <v>86.595619446488186</v>
      </c>
      <c r="H43" s="155">
        <f>F43/D43*100</f>
        <v>81.849142769718142</v>
      </c>
      <c r="I43" s="155" t="e">
        <f>F43/E43*100</f>
        <v>#DIV/0!</v>
      </c>
      <c r="J43" s="145"/>
    </row>
    <row r="44" spans="1:15" s="139" customFormat="1" ht="45" x14ac:dyDescent="0.25">
      <c r="A44" s="189"/>
      <c r="B44" s="98" t="s">
        <v>321</v>
      </c>
      <c r="C44" s="158"/>
      <c r="D44" s="158">
        <v>41</v>
      </c>
      <c r="E44" s="158"/>
      <c r="F44" s="158">
        <v>41</v>
      </c>
      <c r="G44" s="156"/>
      <c r="H44" s="156"/>
      <c r="I44" s="156"/>
      <c r="J44" s="190"/>
    </row>
    <row r="45" spans="1:15" s="121" customFormat="1" ht="47.25" x14ac:dyDescent="0.25">
      <c r="A45" s="128">
        <v>8721</v>
      </c>
      <c r="B45" s="94" t="s">
        <v>333</v>
      </c>
      <c r="C45" s="191"/>
      <c r="D45" s="156">
        <v>17</v>
      </c>
      <c r="E45" s="156"/>
      <c r="F45" s="156">
        <v>17</v>
      </c>
      <c r="G45" s="192"/>
      <c r="H45" s="192"/>
      <c r="I45" s="192"/>
      <c r="J45" s="193"/>
    </row>
    <row r="46" spans="1:15" s="153" customFormat="1" x14ac:dyDescent="0.25">
      <c r="A46" s="149"/>
      <c r="B46" s="51" t="s">
        <v>15</v>
      </c>
      <c r="C46" s="150">
        <f>C47+C52+C53+C50+C51+C55+C56+C54</f>
        <v>1921.1</v>
      </c>
      <c r="D46" s="151">
        <f>D47+D52+D53+D50+D51+D55+D56+D54+D57</f>
        <v>2142.6890000000003</v>
      </c>
      <c r="E46" s="151">
        <f t="shared" ref="E46:F46" si="10">E47+E52+E53+E50+E51+E55+E56+E54+E57</f>
        <v>0</v>
      </c>
      <c r="F46" s="151">
        <f t="shared" si="10"/>
        <v>1531.32</v>
      </c>
      <c r="G46" s="150">
        <f>F46/C46*100</f>
        <v>79.710582478788197</v>
      </c>
      <c r="H46" s="150">
        <f>F46/D46*100</f>
        <v>71.467207793571518</v>
      </c>
      <c r="I46" s="150" t="e">
        <f>F46/E46*100</f>
        <v>#DIV/0!</v>
      </c>
      <c r="J46" s="152"/>
    </row>
    <row r="47" spans="1:15" s="35" customFormat="1" x14ac:dyDescent="0.25">
      <c r="A47" s="194">
        <v>7130</v>
      </c>
      <c r="B47" s="58" t="s">
        <v>170</v>
      </c>
      <c r="C47" s="195"/>
      <c r="D47" s="195">
        <v>75</v>
      </c>
      <c r="E47" s="195"/>
      <c r="F47" s="195">
        <v>60</v>
      </c>
      <c r="G47" s="196" t="e">
        <f>F47/C47*100</f>
        <v>#DIV/0!</v>
      </c>
      <c r="H47" s="196">
        <f>F47/D47*100</f>
        <v>80</v>
      </c>
      <c r="I47" s="196" t="e">
        <f>F47/E47*100</f>
        <v>#DIV/0!</v>
      </c>
      <c r="J47" s="197"/>
    </row>
    <row r="48" spans="1:15" s="135" customFormat="1" ht="31.5" x14ac:dyDescent="0.25">
      <c r="A48" s="198"/>
      <c r="B48" s="97" t="s">
        <v>324</v>
      </c>
      <c r="C48" s="199"/>
      <c r="D48" s="199">
        <v>75</v>
      </c>
      <c r="E48" s="199"/>
      <c r="F48" s="199">
        <v>60</v>
      </c>
      <c r="G48" s="200"/>
      <c r="H48" s="200"/>
      <c r="I48" s="200"/>
      <c r="J48" s="134"/>
    </row>
    <row r="49" spans="1:18" s="206" customFormat="1" hidden="1" x14ac:dyDescent="0.25">
      <c r="A49" s="201"/>
      <c r="B49" s="11"/>
      <c r="C49" s="202"/>
      <c r="D49" s="203"/>
      <c r="E49" s="203"/>
      <c r="F49" s="203"/>
      <c r="G49" s="204"/>
      <c r="H49" s="204"/>
      <c r="I49" s="204"/>
      <c r="J49" s="205"/>
    </row>
    <row r="50" spans="1:18" s="206" customFormat="1" ht="32.25" hidden="1" customHeight="1" x14ac:dyDescent="0.25">
      <c r="A50" s="207">
        <v>7350</v>
      </c>
      <c r="B50" s="3" t="s">
        <v>162</v>
      </c>
      <c r="C50" s="208"/>
      <c r="D50" s="209"/>
      <c r="E50" s="209"/>
      <c r="F50" s="209"/>
      <c r="G50" s="210" t="e">
        <f>F50/C50*100</f>
        <v>#DIV/0!</v>
      </c>
      <c r="H50" s="210" t="e">
        <f>F50/D50*100</f>
        <v>#DIV/0!</v>
      </c>
      <c r="I50" s="210" t="e">
        <f>F50/E50*100</f>
        <v>#DIV/0!</v>
      </c>
      <c r="J50" s="211"/>
    </row>
    <row r="51" spans="1:18" s="35" customFormat="1" ht="32.25" customHeight="1" x14ac:dyDescent="0.25">
      <c r="A51" s="142">
        <v>7610</v>
      </c>
      <c r="B51" s="45" t="s">
        <v>163</v>
      </c>
      <c r="C51" s="155">
        <v>300</v>
      </c>
      <c r="D51" s="156">
        <v>300</v>
      </c>
      <c r="E51" s="156"/>
      <c r="F51" s="156">
        <v>80.849999999999994</v>
      </c>
      <c r="G51" s="155"/>
      <c r="H51" s="155"/>
      <c r="I51" s="155"/>
      <c r="J51" s="145"/>
    </row>
    <row r="52" spans="1:18" s="35" customFormat="1" x14ac:dyDescent="0.25">
      <c r="A52" s="142">
        <v>7680</v>
      </c>
      <c r="B52" s="34" t="s">
        <v>16</v>
      </c>
      <c r="C52" s="155">
        <v>43.2</v>
      </c>
      <c r="D52" s="156">
        <v>43.34</v>
      </c>
      <c r="E52" s="156"/>
      <c r="F52" s="156">
        <v>43.34</v>
      </c>
      <c r="G52" s="155">
        <f>F52/C52*100</f>
        <v>100.32407407407406</v>
      </c>
      <c r="H52" s="155">
        <f>F52/D52*100</f>
        <v>100</v>
      </c>
      <c r="I52" s="155" t="e">
        <f>F52/E52*100</f>
        <v>#DIV/0!</v>
      </c>
      <c r="J52" s="145"/>
    </row>
    <row r="53" spans="1:18" s="35" customFormat="1" ht="33.950000000000003" customHeight="1" x14ac:dyDescent="0.25">
      <c r="A53" s="212">
        <v>8110</v>
      </c>
      <c r="B53" s="34" t="s">
        <v>17</v>
      </c>
      <c r="C53" s="155">
        <v>46.6</v>
      </c>
      <c r="D53" s="156">
        <v>102.852</v>
      </c>
      <c r="E53" s="156"/>
      <c r="F53" s="156">
        <v>99.501000000000005</v>
      </c>
      <c r="G53" s="155">
        <f>F53/C53*100</f>
        <v>213.5214592274678</v>
      </c>
      <c r="H53" s="155">
        <f>F53/D53*100</f>
        <v>96.741920429354806</v>
      </c>
      <c r="I53" s="155" t="e">
        <f>F53/E53*100</f>
        <v>#DIV/0!</v>
      </c>
      <c r="J53" s="145"/>
    </row>
    <row r="54" spans="1:18" s="135" customFormat="1" ht="63" x14ac:dyDescent="0.25">
      <c r="A54" s="213">
        <v>8220</v>
      </c>
      <c r="B54" s="56" t="s">
        <v>323</v>
      </c>
      <c r="C54" s="214">
        <v>1008.6</v>
      </c>
      <c r="D54" s="192">
        <v>1001.277</v>
      </c>
      <c r="E54" s="192"/>
      <c r="F54" s="192">
        <v>655.79899999999998</v>
      </c>
      <c r="G54" s="214">
        <f>F54/C54*100</f>
        <v>65.020721792583785</v>
      </c>
      <c r="H54" s="214">
        <f>F54/D54*100</f>
        <v>65.496261274352648</v>
      </c>
      <c r="I54" s="214" t="e">
        <f>F54/E54*100</f>
        <v>#DIV/0!</v>
      </c>
      <c r="J54" s="215"/>
    </row>
    <row r="55" spans="1:18" s="135" customFormat="1" ht="30.75" x14ac:dyDescent="0.25">
      <c r="A55" s="213">
        <v>8230</v>
      </c>
      <c r="B55" s="56" t="s">
        <v>183</v>
      </c>
      <c r="C55" s="155">
        <v>522.70000000000005</v>
      </c>
      <c r="D55" s="156">
        <v>522.72</v>
      </c>
      <c r="E55" s="156"/>
      <c r="F55" s="156">
        <v>517.86</v>
      </c>
      <c r="G55" s="214">
        <f>F55/C55*100</f>
        <v>99.074038645494539</v>
      </c>
      <c r="H55" s="214">
        <f>F55/D55*100</f>
        <v>99.070247933884289</v>
      </c>
      <c r="I55" s="214" t="e">
        <f>F55/E55*100</f>
        <v>#DIV/0!</v>
      </c>
      <c r="J55" s="215"/>
      <c r="P55" s="137"/>
    </row>
    <row r="56" spans="1:18" s="171" customFormat="1" hidden="1" x14ac:dyDescent="0.25">
      <c r="A56" s="216">
        <v>8240</v>
      </c>
      <c r="B56" s="9" t="s">
        <v>113</v>
      </c>
      <c r="C56" s="173"/>
      <c r="D56" s="174"/>
      <c r="E56" s="174"/>
      <c r="F56" s="174"/>
      <c r="G56" s="169" t="e">
        <f>F56/C56*100</f>
        <v>#DIV/0!</v>
      </c>
      <c r="H56" s="169" t="e">
        <f>F56/D56*100</f>
        <v>#DIV/0!</v>
      </c>
      <c r="I56" s="169" t="e">
        <f>F56/E56*100</f>
        <v>#DIV/0!</v>
      </c>
      <c r="J56" s="170"/>
    </row>
    <row r="57" spans="1:18" s="171" customFormat="1" x14ac:dyDescent="0.25">
      <c r="A57" s="212">
        <v>8775</v>
      </c>
      <c r="B57" s="56" t="s">
        <v>304</v>
      </c>
      <c r="C57" s="156"/>
      <c r="D57" s="156">
        <v>97.5</v>
      </c>
      <c r="E57" s="156"/>
      <c r="F57" s="156">
        <v>73.97</v>
      </c>
      <c r="G57" s="169"/>
      <c r="H57" s="169"/>
      <c r="I57" s="169"/>
      <c r="J57" s="170"/>
    </row>
    <row r="58" spans="1:18" s="153" customFormat="1" x14ac:dyDescent="0.25">
      <c r="A58" s="149"/>
      <c r="B58" s="51" t="s">
        <v>18</v>
      </c>
      <c r="C58" s="150">
        <f>C59+C67+C83+C84+C86+C89+C97+C100+C77+C98+C102+C78+C106+C103+C101+C99</f>
        <v>132839.34800000003</v>
      </c>
      <c r="D58" s="151">
        <f>D59+D67+D83+D84+D86+D89+D97+D100+D77+D98+D102+D78+D106+D103+D101+D99+D108</f>
        <v>169428.09300000002</v>
      </c>
      <c r="E58" s="151">
        <f>E59+E67+E83+E84+E86+E89+E97+E100+E77+E98+E102+E78+E106+E103+E101+E99+E108</f>
        <v>0</v>
      </c>
      <c r="F58" s="151">
        <f>F59+F67+F83+F84+F86+F89+F97+F100+F77+F98+F102+F78+F106+F103+F101+F99+F108</f>
        <v>153417.97</v>
      </c>
      <c r="G58" s="150">
        <f>F58/C58*100</f>
        <v>115.49136028580926</v>
      </c>
      <c r="H58" s="150">
        <f>F58/D58*100</f>
        <v>90.550490938949523</v>
      </c>
      <c r="I58" s="150" t="e">
        <f>F58/E58*100</f>
        <v>#DIV/0!</v>
      </c>
      <c r="J58" s="152"/>
    </row>
    <row r="59" spans="1:18" s="35" customFormat="1" x14ac:dyDescent="0.25">
      <c r="A59" s="142">
        <v>1010</v>
      </c>
      <c r="B59" s="84" t="s">
        <v>22</v>
      </c>
      <c r="C59" s="155">
        <v>51064.4</v>
      </c>
      <c r="D59" s="156">
        <v>50919.127999999997</v>
      </c>
      <c r="E59" s="156"/>
      <c r="F59" s="156">
        <v>48169.656999999999</v>
      </c>
      <c r="G59" s="155">
        <f>F59/C59*100</f>
        <v>94.331191593360543</v>
      </c>
      <c r="H59" s="155">
        <f>F59/D59*100</f>
        <v>94.600317978736797</v>
      </c>
      <c r="I59" s="155" t="e">
        <f>F59/E59*100</f>
        <v>#DIV/0!</v>
      </c>
      <c r="J59" s="145"/>
    </row>
    <row r="60" spans="1:18" s="218" customFormat="1" ht="19.5" customHeight="1" x14ac:dyDescent="0.25">
      <c r="A60" s="189"/>
      <c r="B60" s="99" t="s">
        <v>187</v>
      </c>
      <c r="C60" s="157"/>
      <c r="D60" s="158"/>
      <c r="E60" s="158"/>
      <c r="F60" s="158"/>
      <c r="G60" s="158"/>
      <c r="H60" s="158"/>
      <c r="I60" s="158"/>
      <c r="J60" s="217"/>
    </row>
    <row r="61" spans="1:18" s="223" customFormat="1" ht="45" x14ac:dyDescent="0.25">
      <c r="A61" s="219"/>
      <c r="B61" s="116" t="s">
        <v>381</v>
      </c>
      <c r="C61" s="220"/>
      <c r="D61" s="220">
        <f>1110.3+31.5</f>
        <v>1141.8</v>
      </c>
      <c r="E61" s="220"/>
      <c r="F61" s="220">
        <f>1001.8+31.5</f>
        <v>1033.3</v>
      </c>
      <c r="G61" s="221"/>
      <c r="H61" s="221"/>
      <c r="I61" s="221"/>
      <c r="J61" s="222"/>
    </row>
    <row r="62" spans="1:18" s="223" customFormat="1" ht="30" x14ac:dyDescent="0.25">
      <c r="A62" s="219"/>
      <c r="B62" s="125" t="s">
        <v>385</v>
      </c>
      <c r="C62" s="220"/>
      <c r="D62" s="220">
        <f>299.8+4.6</f>
        <v>304.40000000000003</v>
      </c>
      <c r="E62" s="220"/>
      <c r="F62" s="220">
        <f>299.8+4.6</f>
        <v>304.40000000000003</v>
      </c>
      <c r="G62" s="221"/>
      <c r="H62" s="221"/>
      <c r="I62" s="221"/>
      <c r="J62" s="222"/>
    </row>
    <row r="63" spans="1:18" s="227" customFormat="1" ht="44.25" customHeight="1" x14ac:dyDescent="0.25">
      <c r="A63" s="224"/>
      <c r="B63" s="98" t="s">
        <v>278</v>
      </c>
      <c r="C63" s="180"/>
      <c r="D63" s="158">
        <v>312.2</v>
      </c>
      <c r="E63" s="158"/>
      <c r="F63" s="158">
        <v>309.8</v>
      </c>
      <c r="G63" s="225" t="e">
        <f>F63/C63*100</f>
        <v>#DIV/0!</v>
      </c>
      <c r="H63" s="225">
        <f>F63/D63*100</f>
        <v>99.231262011531072</v>
      </c>
      <c r="I63" s="225" t="e">
        <f>F63/E63*100</f>
        <v>#DIV/0!</v>
      </c>
      <c r="J63" s="226"/>
      <c r="P63" s="228"/>
      <c r="R63" s="229"/>
    </row>
    <row r="64" spans="1:18" s="139" customFormat="1" ht="30" x14ac:dyDescent="0.25">
      <c r="A64" s="212"/>
      <c r="B64" s="98" t="s">
        <v>313</v>
      </c>
      <c r="C64" s="220"/>
      <c r="D64" s="180">
        <v>93.5</v>
      </c>
      <c r="E64" s="180"/>
      <c r="F64" s="230">
        <v>85.5</v>
      </c>
      <c r="G64" s="156"/>
      <c r="H64" s="156"/>
      <c r="I64" s="156"/>
      <c r="J64" s="190"/>
    </row>
    <row r="65" spans="1:10" s="223" customFormat="1" ht="30" x14ac:dyDescent="0.25">
      <c r="A65" s="219"/>
      <c r="B65" s="98" t="s">
        <v>308</v>
      </c>
      <c r="C65" s="220"/>
      <c r="D65" s="220">
        <f>63.1+77.4</f>
        <v>140.5</v>
      </c>
      <c r="E65" s="220"/>
      <c r="F65" s="220">
        <f>61.7+77.4</f>
        <v>139.10000000000002</v>
      </c>
      <c r="G65" s="221"/>
      <c r="H65" s="221"/>
      <c r="I65" s="221"/>
      <c r="J65" s="222"/>
    </row>
    <row r="66" spans="1:10" s="233" customFormat="1" ht="84.75" customHeight="1" x14ac:dyDescent="0.25">
      <c r="A66" s="189"/>
      <c r="B66" s="124" t="s">
        <v>380</v>
      </c>
      <c r="C66" s="256"/>
      <c r="D66" s="180">
        <f>44.7+50</f>
        <v>94.7</v>
      </c>
      <c r="E66" s="158"/>
      <c r="F66" s="158">
        <f>44.7+50</f>
        <v>94.7</v>
      </c>
      <c r="G66" s="231" t="e">
        <f>F66/C66*100</f>
        <v>#DIV/0!</v>
      </c>
      <c r="H66" s="231">
        <f>F66/D66*100</f>
        <v>100</v>
      </c>
      <c r="I66" s="231" t="e">
        <f>F66/E66*100</f>
        <v>#DIV/0!</v>
      </c>
      <c r="J66" s="232"/>
    </row>
    <row r="67" spans="1:10" s="35" customFormat="1" ht="31.5" x14ac:dyDescent="0.25">
      <c r="A67" s="142">
        <v>1021</v>
      </c>
      <c r="B67" s="67" t="s">
        <v>165</v>
      </c>
      <c r="C67" s="155">
        <v>31009.5</v>
      </c>
      <c r="D67" s="156">
        <v>34855.116000000002</v>
      </c>
      <c r="E67" s="156"/>
      <c r="F67" s="156">
        <v>30239.012999999999</v>
      </c>
      <c r="G67" s="155">
        <f>F67/C67*100</f>
        <v>97.515319498863249</v>
      </c>
      <c r="H67" s="155">
        <f>F67/D67*100</f>
        <v>86.75631146945544</v>
      </c>
      <c r="I67" s="155" t="e">
        <f>F67/E67*100</f>
        <v>#DIV/0!</v>
      </c>
      <c r="J67" s="145"/>
    </row>
    <row r="68" spans="1:10" s="35" customFormat="1" x14ac:dyDescent="0.25">
      <c r="A68" s="142"/>
      <c r="B68" s="87" t="s">
        <v>150</v>
      </c>
      <c r="C68" s="155"/>
      <c r="D68" s="156"/>
      <c r="E68" s="156"/>
      <c r="F68" s="156"/>
      <c r="G68" s="155"/>
      <c r="H68" s="155"/>
      <c r="I68" s="155"/>
      <c r="J68" s="145"/>
    </row>
    <row r="69" spans="1:10" s="171" customFormat="1" ht="70.5" hidden="1" customHeight="1" x14ac:dyDescent="0.25">
      <c r="A69" s="216"/>
      <c r="B69" s="8" t="s">
        <v>261</v>
      </c>
      <c r="C69" s="234"/>
      <c r="D69" s="235"/>
      <c r="E69" s="235"/>
      <c r="F69" s="174"/>
      <c r="G69" s="169"/>
      <c r="H69" s="169"/>
      <c r="I69" s="169"/>
      <c r="J69" s="170"/>
    </row>
    <row r="70" spans="1:10" s="139" customFormat="1" ht="46.15" customHeight="1" x14ac:dyDescent="0.25">
      <c r="A70" s="212"/>
      <c r="B70" s="98" t="s">
        <v>262</v>
      </c>
      <c r="C70" s="155"/>
      <c r="D70" s="158">
        <v>2243.3000000000002</v>
      </c>
      <c r="E70" s="158"/>
      <c r="F70" s="158">
        <v>2234.3000000000002</v>
      </c>
      <c r="G70" s="156"/>
      <c r="H70" s="156"/>
      <c r="I70" s="156"/>
      <c r="J70" s="190"/>
    </row>
    <row r="71" spans="1:10" s="238" customFormat="1" ht="60" customHeight="1" x14ac:dyDescent="0.25">
      <c r="A71" s="236"/>
      <c r="B71" s="98" t="s">
        <v>263</v>
      </c>
      <c r="C71" s="180"/>
      <c r="D71" s="180">
        <v>85.8</v>
      </c>
      <c r="E71" s="180"/>
      <c r="F71" s="180">
        <v>85.8</v>
      </c>
      <c r="G71" s="180"/>
      <c r="H71" s="180"/>
      <c r="I71" s="180"/>
      <c r="J71" s="237"/>
    </row>
    <row r="72" spans="1:10" s="139" customFormat="1" ht="38.450000000000003" customHeight="1" x14ac:dyDescent="0.25">
      <c r="A72" s="212"/>
      <c r="B72" s="98" t="s">
        <v>318</v>
      </c>
      <c r="C72" s="155"/>
      <c r="D72" s="158">
        <v>140.9</v>
      </c>
      <c r="E72" s="158"/>
      <c r="F72" s="158">
        <v>139.4</v>
      </c>
      <c r="G72" s="156"/>
      <c r="H72" s="156"/>
      <c r="I72" s="156"/>
      <c r="J72" s="190"/>
    </row>
    <row r="73" spans="1:10" s="139" customFormat="1" ht="37.9" customHeight="1" x14ac:dyDescent="0.25">
      <c r="A73" s="212"/>
      <c r="B73" s="98" t="s">
        <v>308</v>
      </c>
      <c r="C73" s="155"/>
      <c r="D73" s="158">
        <v>88</v>
      </c>
      <c r="E73" s="158"/>
      <c r="F73" s="158">
        <v>88</v>
      </c>
      <c r="G73" s="156"/>
      <c r="H73" s="156"/>
      <c r="I73" s="156"/>
      <c r="J73" s="190"/>
    </row>
    <row r="74" spans="1:10" s="139" customFormat="1" ht="45.75" customHeight="1" x14ac:dyDescent="0.25">
      <c r="A74" s="212"/>
      <c r="B74" s="98" t="s">
        <v>373</v>
      </c>
      <c r="C74" s="180"/>
      <c r="D74" s="180">
        <v>946.7</v>
      </c>
      <c r="E74" s="180"/>
      <c r="F74" s="180">
        <v>835</v>
      </c>
      <c r="G74" s="156"/>
      <c r="H74" s="156"/>
      <c r="I74" s="156"/>
      <c r="J74" s="190"/>
    </row>
    <row r="75" spans="1:10" s="139" customFormat="1" ht="37.9" customHeight="1" x14ac:dyDescent="0.25">
      <c r="A75" s="212"/>
      <c r="B75" s="98" t="s">
        <v>372</v>
      </c>
      <c r="C75" s="180"/>
      <c r="D75" s="180">
        <v>329</v>
      </c>
      <c r="E75" s="180"/>
      <c r="F75" s="180">
        <v>168.9</v>
      </c>
      <c r="G75" s="156"/>
      <c r="H75" s="156"/>
      <c r="I75" s="156"/>
      <c r="J75" s="190"/>
    </row>
    <row r="76" spans="1:10" s="238" customFormat="1" ht="150" x14ac:dyDescent="0.25">
      <c r="A76" s="236"/>
      <c r="B76" s="98" t="s">
        <v>382</v>
      </c>
      <c r="C76" s="180"/>
      <c r="D76" s="180">
        <v>282.39999999999998</v>
      </c>
      <c r="E76" s="180"/>
      <c r="F76" s="180">
        <v>279.5</v>
      </c>
      <c r="G76" s="180"/>
      <c r="H76" s="180"/>
      <c r="I76" s="180"/>
      <c r="J76" s="237"/>
    </row>
    <row r="77" spans="1:10" s="35" customFormat="1" ht="47.25" x14ac:dyDescent="0.25">
      <c r="A77" s="142">
        <v>1031</v>
      </c>
      <c r="B77" s="36" t="s">
        <v>172</v>
      </c>
      <c r="C77" s="155">
        <v>38071.1</v>
      </c>
      <c r="D77" s="156">
        <v>57063.6</v>
      </c>
      <c r="E77" s="156"/>
      <c r="F77" s="156">
        <v>56254.752</v>
      </c>
      <c r="G77" s="196">
        <f>F77/C77*100</f>
        <v>147.76234991896743</v>
      </c>
      <c r="H77" s="196">
        <f>F77/D77*100</f>
        <v>98.582549996845628</v>
      </c>
      <c r="I77" s="196" t="e">
        <f>F77/E77*100</f>
        <v>#DIV/0!</v>
      </c>
      <c r="J77" s="145"/>
    </row>
    <row r="78" spans="1:10" s="206" customFormat="1" ht="47.25" hidden="1" x14ac:dyDescent="0.25">
      <c r="A78" s="207">
        <v>1061</v>
      </c>
      <c r="B78" s="14" t="s">
        <v>188</v>
      </c>
      <c r="C78" s="208"/>
      <c r="D78" s="209"/>
      <c r="E78" s="209"/>
      <c r="F78" s="209"/>
      <c r="G78" s="204"/>
      <c r="H78" s="204"/>
      <c r="I78" s="204"/>
      <c r="J78" s="211"/>
    </row>
    <row r="79" spans="1:10" s="206" customFormat="1" hidden="1" x14ac:dyDescent="0.25">
      <c r="A79" s="207"/>
      <c r="B79" s="12" t="s">
        <v>187</v>
      </c>
      <c r="C79" s="208"/>
      <c r="D79" s="209"/>
      <c r="E79" s="209"/>
      <c r="F79" s="209"/>
      <c r="G79" s="204"/>
      <c r="H79" s="204"/>
      <c r="I79" s="204"/>
      <c r="J79" s="211"/>
    </row>
    <row r="80" spans="1:10" s="242" customFormat="1" ht="47.25" hidden="1" x14ac:dyDescent="0.25">
      <c r="A80" s="239"/>
      <c r="B80" s="15" t="s">
        <v>191</v>
      </c>
      <c r="C80" s="164"/>
      <c r="D80" s="165"/>
      <c r="E80" s="165"/>
      <c r="F80" s="165"/>
      <c r="G80" s="240"/>
      <c r="H80" s="240"/>
      <c r="I80" s="240"/>
      <c r="J80" s="241"/>
    </row>
    <row r="81" spans="1:15" s="242" customFormat="1" ht="31.5" hidden="1" x14ac:dyDescent="0.25">
      <c r="A81" s="239"/>
      <c r="B81" s="15" t="s">
        <v>190</v>
      </c>
      <c r="C81" s="164"/>
      <c r="D81" s="165"/>
      <c r="E81" s="165"/>
      <c r="F81" s="165"/>
      <c r="G81" s="240"/>
      <c r="H81" s="240"/>
      <c r="I81" s="240"/>
      <c r="J81" s="241"/>
    </row>
    <row r="82" spans="1:15" s="242" customFormat="1" ht="31.5" hidden="1" x14ac:dyDescent="0.25">
      <c r="A82" s="239"/>
      <c r="B82" s="15" t="s">
        <v>189</v>
      </c>
      <c r="C82" s="164"/>
      <c r="D82" s="165"/>
      <c r="E82" s="165"/>
      <c r="F82" s="165"/>
      <c r="G82" s="240"/>
      <c r="H82" s="240"/>
      <c r="I82" s="240"/>
      <c r="J82" s="241"/>
    </row>
    <row r="83" spans="1:15" s="35" customFormat="1" ht="31.5" x14ac:dyDescent="0.25">
      <c r="A83" s="142">
        <v>1070</v>
      </c>
      <c r="B83" s="67" t="s">
        <v>23</v>
      </c>
      <c r="C83" s="155">
        <v>6309</v>
      </c>
      <c r="D83" s="156">
        <v>6308.9859999999999</v>
      </c>
      <c r="E83" s="156"/>
      <c r="F83" s="156">
        <v>4897.0879999999997</v>
      </c>
      <c r="G83" s="155">
        <f t="shared" ref="G83:G91" si="11">F83/C83*100</f>
        <v>77.620668885718814</v>
      </c>
      <c r="H83" s="155">
        <f t="shared" ref="H83:H91" si="12">F83/D83*100</f>
        <v>77.620841130413027</v>
      </c>
      <c r="I83" s="155" t="e">
        <f t="shared" ref="I83:I91" si="13">F83/E83*100</f>
        <v>#DIV/0!</v>
      </c>
      <c r="J83" s="145"/>
    </row>
    <row r="84" spans="1:15" hidden="1" x14ac:dyDescent="0.25">
      <c r="A84" s="187">
        <v>1080</v>
      </c>
      <c r="B84" s="16" t="s">
        <v>24</v>
      </c>
      <c r="C84" s="173"/>
      <c r="D84" s="174"/>
      <c r="E84" s="174"/>
      <c r="F84" s="174"/>
      <c r="G84" s="175" t="e">
        <f t="shared" si="11"/>
        <v>#DIV/0!</v>
      </c>
      <c r="H84" s="175" t="e">
        <f t="shared" si="12"/>
        <v>#DIV/0!</v>
      </c>
      <c r="I84" s="175" t="e">
        <f t="shared" si="13"/>
        <v>#DIV/0!</v>
      </c>
      <c r="J84" s="176"/>
    </row>
    <row r="85" spans="1:15" hidden="1" x14ac:dyDescent="0.25">
      <c r="A85" s="187">
        <v>1140</v>
      </c>
      <c r="B85" s="16" t="s">
        <v>25</v>
      </c>
      <c r="C85" s="173"/>
      <c r="D85" s="174"/>
      <c r="E85" s="174"/>
      <c r="F85" s="174"/>
      <c r="G85" s="175" t="e">
        <f t="shared" si="11"/>
        <v>#DIV/0!</v>
      </c>
      <c r="H85" s="175" t="e">
        <f t="shared" si="12"/>
        <v>#DIV/0!</v>
      </c>
      <c r="I85" s="175" t="e">
        <f t="shared" si="13"/>
        <v>#DIV/0!</v>
      </c>
      <c r="J85" s="176"/>
    </row>
    <row r="86" spans="1:15" s="35" customFormat="1" x14ac:dyDescent="0.25">
      <c r="A86" s="142">
        <v>1141</v>
      </c>
      <c r="B86" s="85" t="s">
        <v>26</v>
      </c>
      <c r="C86" s="155">
        <v>4224.1000000000004</v>
      </c>
      <c r="D86" s="156">
        <v>4224.1030000000001</v>
      </c>
      <c r="E86" s="156"/>
      <c r="F86" s="156">
        <v>4142.049</v>
      </c>
      <c r="G86" s="155">
        <f t="shared" si="11"/>
        <v>98.057550720863603</v>
      </c>
      <c r="H86" s="155">
        <f t="shared" si="12"/>
        <v>98.05748107941497</v>
      </c>
      <c r="I86" s="155" t="e">
        <f t="shared" si="13"/>
        <v>#DIV/0!</v>
      </c>
      <c r="J86" s="145"/>
    </row>
    <row r="87" spans="1:15" s="247" customFormat="1" ht="15" hidden="1" customHeight="1" x14ac:dyDescent="0.25">
      <c r="A87" s="187"/>
      <c r="B87" s="17" t="s">
        <v>27</v>
      </c>
      <c r="C87" s="243">
        <v>3044</v>
      </c>
      <c r="D87" s="244">
        <v>2908</v>
      </c>
      <c r="E87" s="244"/>
      <c r="F87" s="244"/>
      <c r="G87" s="245">
        <f t="shared" si="11"/>
        <v>0</v>
      </c>
      <c r="H87" s="245">
        <f t="shared" si="12"/>
        <v>0</v>
      </c>
      <c r="I87" s="245" t="e">
        <f t="shared" si="13"/>
        <v>#DIV/0!</v>
      </c>
      <c r="J87" s="246"/>
    </row>
    <row r="88" spans="1:15" s="247" customFormat="1" hidden="1" x14ac:dyDescent="0.25">
      <c r="A88" s="187"/>
      <c r="B88" s="17" t="s">
        <v>28</v>
      </c>
      <c r="C88" s="243">
        <v>211</v>
      </c>
      <c r="D88" s="244">
        <v>211</v>
      </c>
      <c r="E88" s="244"/>
      <c r="F88" s="244"/>
      <c r="G88" s="245">
        <f t="shared" si="11"/>
        <v>0</v>
      </c>
      <c r="H88" s="245">
        <f t="shared" si="12"/>
        <v>0</v>
      </c>
      <c r="I88" s="245" t="e">
        <f t="shared" si="13"/>
        <v>#DIV/0!</v>
      </c>
      <c r="J88" s="246"/>
    </row>
    <row r="89" spans="1:15" s="35" customFormat="1" x14ac:dyDescent="0.25">
      <c r="A89" s="142">
        <v>1142</v>
      </c>
      <c r="B89" s="86" t="s">
        <v>29</v>
      </c>
      <c r="C89" s="156">
        <v>445.74799999999999</v>
      </c>
      <c r="D89" s="156">
        <v>445.74799999999999</v>
      </c>
      <c r="E89" s="156"/>
      <c r="F89" s="156">
        <v>416.39100000000002</v>
      </c>
      <c r="G89" s="155">
        <f t="shared" si="11"/>
        <v>93.413991762161587</v>
      </c>
      <c r="H89" s="155">
        <f t="shared" si="12"/>
        <v>93.413991762161587</v>
      </c>
      <c r="I89" s="155" t="e">
        <f t="shared" si="13"/>
        <v>#DIV/0!</v>
      </c>
      <c r="J89" s="145"/>
    </row>
    <row r="90" spans="1:15" hidden="1" x14ac:dyDescent="0.25">
      <c r="A90" s="187">
        <v>1150</v>
      </c>
      <c r="B90" s="16" t="s">
        <v>30</v>
      </c>
      <c r="C90" s="173"/>
      <c r="D90" s="174"/>
      <c r="E90" s="174"/>
      <c r="F90" s="174"/>
      <c r="G90" s="175" t="e">
        <f t="shared" si="11"/>
        <v>#DIV/0!</v>
      </c>
      <c r="H90" s="175" t="e">
        <f t="shared" si="12"/>
        <v>#DIV/0!</v>
      </c>
      <c r="I90" s="175" t="e">
        <f t="shared" si="13"/>
        <v>#DIV/0!</v>
      </c>
      <c r="J90" s="176"/>
    </row>
    <row r="91" spans="1:15" s="121" customFormat="1" ht="30" x14ac:dyDescent="0.25">
      <c r="A91" s="128"/>
      <c r="B91" s="104" t="s">
        <v>374</v>
      </c>
      <c r="C91" s="158">
        <v>25.3</v>
      </c>
      <c r="D91" s="158">
        <v>25.3</v>
      </c>
      <c r="E91" s="158"/>
      <c r="F91" s="158">
        <v>21.7</v>
      </c>
      <c r="G91" s="192">
        <f t="shared" si="11"/>
        <v>85.770750988142282</v>
      </c>
      <c r="H91" s="192">
        <f t="shared" si="12"/>
        <v>85.770750988142282</v>
      </c>
      <c r="I91" s="192" t="e">
        <f t="shared" si="13"/>
        <v>#DIV/0!</v>
      </c>
      <c r="J91" s="193"/>
      <c r="O91" s="248"/>
    </row>
    <row r="92" spans="1:15" ht="47.45" customHeight="1" x14ac:dyDescent="0.25">
      <c r="A92" s="128"/>
      <c r="B92" s="104" t="s">
        <v>379</v>
      </c>
      <c r="C92" s="158">
        <v>153.4</v>
      </c>
      <c r="D92" s="158">
        <v>185.2</v>
      </c>
      <c r="E92" s="158"/>
      <c r="F92" s="158">
        <v>185.2</v>
      </c>
      <c r="G92" s="175"/>
      <c r="H92" s="175"/>
      <c r="I92" s="175"/>
      <c r="J92" s="176"/>
      <c r="O92" s="248"/>
    </row>
    <row r="93" spans="1:15" ht="30" x14ac:dyDescent="0.25">
      <c r="A93" s="128"/>
      <c r="B93" s="104" t="s">
        <v>176</v>
      </c>
      <c r="C93" s="158">
        <v>23.6</v>
      </c>
      <c r="D93" s="158"/>
      <c r="E93" s="158"/>
      <c r="F93" s="158"/>
      <c r="G93" s="175"/>
      <c r="H93" s="175"/>
      <c r="I93" s="175"/>
      <c r="J93" s="176"/>
    </row>
    <row r="94" spans="1:15" s="121" customFormat="1" ht="45" x14ac:dyDescent="0.25">
      <c r="A94" s="128"/>
      <c r="B94" s="104" t="s">
        <v>277</v>
      </c>
      <c r="C94" s="158">
        <v>46</v>
      </c>
      <c r="D94" s="158">
        <v>46</v>
      </c>
      <c r="E94" s="158"/>
      <c r="F94" s="158">
        <v>38.5</v>
      </c>
      <c r="G94" s="192"/>
      <c r="H94" s="192"/>
      <c r="I94" s="192"/>
      <c r="J94" s="193"/>
    </row>
    <row r="95" spans="1:15" s="121" customFormat="1" ht="51" customHeight="1" x14ac:dyDescent="0.25">
      <c r="A95" s="128"/>
      <c r="B95" s="104" t="s">
        <v>383</v>
      </c>
      <c r="C95" s="158">
        <v>127</v>
      </c>
      <c r="D95" s="158">
        <v>118.8</v>
      </c>
      <c r="E95" s="158"/>
      <c r="F95" s="220">
        <v>114.6</v>
      </c>
      <c r="G95" s="192"/>
      <c r="H95" s="192"/>
      <c r="I95" s="192"/>
      <c r="J95" s="193"/>
    </row>
    <row r="96" spans="1:15" ht="17.25" customHeight="1" x14ac:dyDescent="0.25">
      <c r="A96" s="128"/>
      <c r="B96" s="104" t="s">
        <v>120</v>
      </c>
      <c r="C96" s="158">
        <v>70.400000000000006</v>
      </c>
      <c r="D96" s="158">
        <v>70.400000000000006</v>
      </c>
      <c r="E96" s="158"/>
      <c r="F96" s="158">
        <v>56.4</v>
      </c>
      <c r="G96" s="175"/>
      <c r="H96" s="175"/>
      <c r="I96" s="175"/>
      <c r="J96" s="176"/>
    </row>
    <row r="97" spans="1:17" s="35" customFormat="1" ht="31.5" x14ac:dyDescent="0.25">
      <c r="A97" s="142">
        <v>1151</v>
      </c>
      <c r="B97" s="67" t="s">
        <v>166</v>
      </c>
      <c r="C97" s="155">
        <v>359.3</v>
      </c>
      <c r="D97" s="156">
        <v>359.26900000000001</v>
      </c>
      <c r="E97" s="156"/>
      <c r="F97" s="156">
        <v>318.56799999999998</v>
      </c>
      <c r="G97" s="155">
        <f>F97/C97*100</f>
        <v>88.663512385193428</v>
      </c>
      <c r="H97" s="155">
        <f>F97/D97*100</f>
        <v>88.671162833420084</v>
      </c>
      <c r="I97" s="155" t="e">
        <f>F97/E97*100</f>
        <v>#DIV/0!</v>
      </c>
      <c r="J97" s="145"/>
    </row>
    <row r="98" spans="1:17" s="35" customFormat="1" ht="47.25" x14ac:dyDescent="0.25">
      <c r="A98" s="142">
        <v>1152</v>
      </c>
      <c r="B98" s="36" t="s">
        <v>167</v>
      </c>
      <c r="C98" s="155">
        <v>323.10000000000002</v>
      </c>
      <c r="D98" s="156">
        <v>1262.1210000000001</v>
      </c>
      <c r="E98" s="156"/>
      <c r="F98" s="156">
        <v>1236.5239999999999</v>
      </c>
      <c r="G98" s="196">
        <f>F98/C98*100</f>
        <v>382.70628288455583</v>
      </c>
      <c r="H98" s="196">
        <f>F98/D98*100</f>
        <v>97.971906021688866</v>
      </c>
      <c r="I98" s="196" t="e">
        <f>F98/E98*100</f>
        <v>#DIV/0!</v>
      </c>
      <c r="J98" s="145"/>
    </row>
    <row r="99" spans="1:17" s="35" customFormat="1" ht="31.5" x14ac:dyDescent="0.25">
      <c r="A99" s="142">
        <v>1160</v>
      </c>
      <c r="B99" s="36" t="s">
        <v>31</v>
      </c>
      <c r="C99" s="155">
        <v>1033.0999999999999</v>
      </c>
      <c r="D99" s="156">
        <v>1033.0630000000001</v>
      </c>
      <c r="E99" s="156"/>
      <c r="F99" s="156">
        <v>892.62</v>
      </c>
      <c r="G99" s="196"/>
      <c r="H99" s="196"/>
      <c r="I99" s="196"/>
      <c r="J99" s="145"/>
    </row>
    <row r="100" spans="1:17" s="35" customFormat="1" ht="110.25" x14ac:dyDescent="0.25">
      <c r="A100" s="142">
        <v>1183</v>
      </c>
      <c r="B100" s="102" t="s">
        <v>264</v>
      </c>
      <c r="C100" s="155"/>
      <c r="D100" s="156">
        <v>25.696000000000002</v>
      </c>
      <c r="E100" s="156"/>
      <c r="F100" s="156">
        <v>19.074999999999999</v>
      </c>
      <c r="G100" s="155" t="e">
        <f>F100/C100*100</f>
        <v>#DIV/0!</v>
      </c>
      <c r="H100" s="155">
        <f>F100/D100*100</f>
        <v>74.233343711083435</v>
      </c>
      <c r="I100" s="155" t="e">
        <f>F100/E100*100</f>
        <v>#DIV/0!</v>
      </c>
      <c r="J100" s="145"/>
    </row>
    <row r="101" spans="1:17" s="35" customFormat="1" ht="110.25" x14ac:dyDescent="0.25">
      <c r="A101" s="142">
        <v>1184</v>
      </c>
      <c r="B101" s="102" t="s">
        <v>265</v>
      </c>
      <c r="C101" s="155"/>
      <c r="D101" s="156">
        <v>26.733000000000001</v>
      </c>
      <c r="E101" s="156"/>
      <c r="F101" s="156">
        <v>26.733000000000001</v>
      </c>
      <c r="G101" s="155"/>
      <c r="H101" s="155"/>
      <c r="I101" s="155"/>
      <c r="J101" s="145"/>
    </row>
    <row r="102" spans="1:17" s="35" customFormat="1" ht="47.25" x14ac:dyDescent="0.25">
      <c r="A102" s="142">
        <v>1200</v>
      </c>
      <c r="B102" s="36" t="s">
        <v>51</v>
      </c>
      <c r="C102" s="155"/>
      <c r="D102" s="156">
        <v>229.7</v>
      </c>
      <c r="E102" s="156"/>
      <c r="F102" s="156">
        <v>194.083</v>
      </c>
      <c r="G102" s="155"/>
      <c r="H102" s="155"/>
      <c r="I102" s="155"/>
      <c r="J102" s="145"/>
    </row>
    <row r="103" spans="1:17" s="35" customFormat="1" ht="110.25" x14ac:dyDescent="0.25">
      <c r="A103" s="142">
        <v>1291</v>
      </c>
      <c r="B103" s="101" t="s">
        <v>267</v>
      </c>
      <c r="C103" s="155"/>
      <c r="D103" s="156">
        <v>265.33</v>
      </c>
      <c r="E103" s="156"/>
      <c r="F103" s="156">
        <v>251.83</v>
      </c>
      <c r="G103" s="155"/>
      <c r="H103" s="155"/>
      <c r="I103" s="155"/>
      <c r="J103" s="145"/>
    </row>
    <row r="104" spans="1:17" s="139" customFormat="1" hidden="1" x14ac:dyDescent="0.25">
      <c r="A104" s="212"/>
      <c r="B104" s="100"/>
      <c r="C104" s="164"/>
      <c r="D104" s="165"/>
      <c r="E104" s="165"/>
      <c r="F104" s="165"/>
      <c r="G104" s="156"/>
      <c r="H104" s="156"/>
      <c r="I104" s="156"/>
      <c r="J104" s="190"/>
    </row>
    <row r="105" spans="1:17" hidden="1" x14ac:dyDescent="0.25">
      <c r="A105" s="187"/>
      <c r="B105" s="15"/>
      <c r="C105" s="164"/>
      <c r="D105" s="165"/>
      <c r="E105" s="165"/>
      <c r="F105" s="235"/>
      <c r="G105" s="175"/>
      <c r="H105" s="175"/>
      <c r="I105" s="175"/>
      <c r="J105" s="176"/>
    </row>
    <row r="106" spans="1:17" s="139" customFormat="1" ht="47.25" x14ac:dyDescent="0.25">
      <c r="A106" s="212">
        <v>1600</v>
      </c>
      <c r="B106" s="102" t="s">
        <v>266</v>
      </c>
      <c r="C106" s="155"/>
      <c r="D106" s="156">
        <v>6267.2</v>
      </c>
      <c r="E106" s="156"/>
      <c r="F106" s="156">
        <v>5246.0510000000004</v>
      </c>
      <c r="G106" s="156"/>
      <c r="H106" s="156"/>
      <c r="I106" s="156"/>
      <c r="J106" s="190"/>
    </row>
    <row r="107" spans="1:17" s="218" customFormat="1" ht="63" x14ac:dyDescent="0.25">
      <c r="A107" s="189"/>
      <c r="B107" s="103" t="s">
        <v>319</v>
      </c>
      <c r="C107" s="157"/>
      <c r="D107" s="158">
        <f>D106</f>
        <v>6267.2</v>
      </c>
      <c r="E107" s="158"/>
      <c r="F107" s="158">
        <f t="shared" ref="F107" si="14">F106</f>
        <v>5246.0510000000004</v>
      </c>
      <c r="G107" s="158"/>
      <c r="H107" s="158"/>
      <c r="I107" s="158"/>
      <c r="J107" s="217"/>
    </row>
    <row r="108" spans="1:17" s="218" customFormat="1" ht="31.5" x14ac:dyDescent="0.25">
      <c r="A108" s="212">
        <v>1702</v>
      </c>
      <c r="B108" s="102" t="s">
        <v>332</v>
      </c>
      <c r="C108" s="157"/>
      <c r="D108" s="156">
        <v>6142.3</v>
      </c>
      <c r="E108" s="156"/>
      <c r="F108" s="156">
        <v>1113.5360000000001</v>
      </c>
      <c r="G108" s="158"/>
      <c r="H108" s="158"/>
      <c r="I108" s="158"/>
      <c r="J108" s="217"/>
    </row>
    <row r="109" spans="1:17" s="153" customFormat="1" x14ac:dyDescent="0.25">
      <c r="A109" s="149"/>
      <c r="B109" s="51" t="s">
        <v>19</v>
      </c>
      <c r="C109" s="150">
        <f>C110+C111+C112+C113+C114+C115+C116+C117+C118+C121+C122+C123+C139+C141+C142+C143+C140</f>
        <v>21079.5</v>
      </c>
      <c r="D109" s="151">
        <f>D110+D111+D112+D113+D114+D115+D116+D117+D118+D121+D122+D123+D139+D141+D142+D143+D140</f>
        <v>27641.394000000004</v>
      </c>
      <c r="E109" s="151">
        <f>E110+E111+E112+E113+E114+E115+E116+E117+E118+E121+E122+E123+E139+E141+E142+E143+E140</f>
        <v>0</v>
      </c>
      <c r="F109" s="151">
        <f>F110+F111+F112+F113+F114+F115+F116+F117+F118+F121+F122+F123+F139+F141+F142+F143+F140</f>
        <v>25835.215</v>
      </c>
      <c r="G109" s="150">
        <f>F109/C109*100</f>
        <v>122.56085296140799</v>
      </c>
      <c r="H109" s="150">
        <f>F109/D109*100</f>
        <v>93.465673258012956</v>
      </c>
      <c r="I109" s="150" t="e">
        <f>F109/E109*100</f>
        <v>#DIV/0!</v>
      </c>
      <c r="J109" s="152"/>
    </row>
    <row r="110" spans="1:17" s="35" customFormat="1" ht="47.25" x14ac:dyDescent="0.25">
      <c r="A110" s="142">
        <v>3020</v>
      </c>
      <c r="B110" s="34" t="s">
        <v>207</v>
      </c>
      <c r="C110" s="155">
        <v>6.3</v>
      </c>
      <c r="D110" s="156">
        <v>16.782</v>
      </c>
      <c r="E110" s="156"/>
      <c r="F110" s="156">
        <v>16.751999999999999</v>
      </c>
      <c r="G110" s="155">
        <f>F110/C110*100</f>
        <v>265.90476190476193</v>
      </c>
      <c r="H110" s="155">
        <f>F110/D110*100</f>
        <v>99.821237039685371</v>
      </c>
      <c r="I110" s="155" t="e">
        <f>F110/E110*100</f>
        <v>#DIV/0!</v>
      </c>
      <c r="J110" s="145"/>
    </row>
    <row r="111" spans="1:17" s="35" customFormat="1" ht="31.5" x14ac:dyDescent="0.25">
      <c r="A111" s="142">
        <v>3033</v>
      </c>
      <c r="B111" s="34" t="s">
        <v>39</v>
      </c>
      <c r="C111" s="155">
        <v>438.5</v>
      </c>
      <c r="D111" s="156">
        <v>460.50599999999997</v>
      </c>
      <c r="E111" s="156"/>
      <c r="F111" s="156">
        <v>443.37400000000002</v>
      </c>
      <c r="G111" s="155">
        <f>F111/C111*100</f>
        <v>101.11151653363741</v>
      </c>
      <c r="H111" s="155">
        <f>F111/D111*100</f>
        <v>96.279744455012533</v>
      </c>
      <c r="I111" s="155" t="e">
        <f>F111/E111*100</f>
        <v>#DIV/0!</v>
      </c>
      <c r="J111" s="145"/>
      <c r="Q111" s="249"/>
    </row>
    <row r="112" spans="1:17" s="35" customFormat="1" ht="47.25" x14ac:dyDescent="0.25">
      <c r="A112" s="142">
        <v>3050</v>
      </c>
      <c r="B112" s="36" t="s">
        <v>168</v>
      </c>
      <c r="C112" s="155">
        <v>27.4</v>
      </c>
      <c r="D112" s="156">
        <v>34.08</v>
      </c>
      <c r="E112" s="156"/>
      <c r="F112" s="156">
        <v>33.601999999999997</v>
      </c>
      <c r="G112" s="155"/>
      <c r="H112" s="155"/>
      <c r="I112" s="155"/>
      <c r="J112" s="145"/>
      <c r="Q112" s="249"/>
    </row>
    <row r="113" spans="1:15" s="35" customFormat="1" ht="47.25" x14ac:dyDescent="0.25">
      <c r="A113" s="142">
        <v>3104</v>
      </c>
      <c r="B113" s="34" t="s">
        <v>40</v>
      </c>
      <c r="C113" s="155">
        <v>4232.8</v>
      </c>
      <c r="D113" s="156">
        <v>4428.3490000000002</v>
      </c>
      <c r="E113" s="156"/>
      <c r="F113" s="156">
        <v>4428.0919999999996</v>
      </c>
      <c r="G113" s="155">
        <f t="shared" ref="G113:G123" si="15">F113/C113*100</f>
        <v>104.6137781137781</v>
      </c>
      <c r="H113" s="155">
        <f t="shared" ref="H113:H123" si="16">F113/D113*100</f>
        <v>99.994196482707196</v>
      </c>
      <c r="I113" s="155" t="e">
        <f t="shared" ref="I113:I123" si="17">F113/E113*100</f>
        <v>#DIV/0!</v>
      </c>
      <c r="J113" s="145"/>
    </row>
    <row r="114" spans="1:15" s="35" customFormat="1" x14ac:dyDescent="0.25">
      <c r="A114" s="142">
        <v>3112</v>
      </c>
      <c r="B114" s="34" t="s">
        <v>38</v>
      </c>
      <c r="C114" s="155">
        <v>138.6</v>
      </c>
      <c r="D114" s="156">
        <v>138.636</v>
      </c>
      <c r="E114" s="156"/>
      <c r="F114" s="156">
        <v>104.904</v>
      </c>
      <c r="G114" s="155">
        <f t="shared" si="15"/>
        <v>75.6883116883117</v>
      </c>
      <c r="H114" s="155">
        <f t="shared" si="16"/>
        <v>75.668657491560637</v>
      </c>
      <c r="I114" s="155" t="e">
        <f t="shared" si="17"/>
        <v>#DIV/0!</v>
      </c>
      <c r="J114" s="145"/>
    </row>
    <row r="115" spans="1:15" s="35" customFormat="1" x14ac:dyDescent="0.25">
      <c r="A115" s="142">
        <v>3121</v>
      </c>
      <c r="B115" s="34" t="s">
        <v>41</v>
      </c>
      <c r="C115" s="155">
        <v>1262.5999999999999</v>
      </c>
      <c r="D115" s="156">
        <v>1755.404</v>
      </c>
      <c r="E115" s="156"/>
      <c r="F115" s="156">
        <v>1740.53</v>
      </c>
      <c r="G115" s="155">
        <f t="shared" si="15"/>
        <v>137.85284333914146</v>
      </c>
      <c r="H115" s="155">
        <f t="shared" si="16"/>
        <v>99.152673686513197</v>
      </c>
      <c r="I115" s="155" t="e">
        <f t="shared" si="17"/>
        <v>#DIV/0!</v>
      </c>
      <c r="J115" s="145"/>
    </row>
    <row r="116" spans="1:15" s="35" customFormat="1" ht="34.700000000000003" customHeight="1" x14ac:dyDescent="0.25">
      <c r="A116" s="142">
        <v>3122</v>
      </c>
      <c r="B116" s="34" t="s">
        <v>42</v>
      </c>
      <c r="C116" s="155">
        <v>1.5</v>
      </c>
      <c r="D116" s="156">
        <v>1.5</v>
      </c>
      <c r="E116" s="156"/>
      <c r="F116" s="156">
        <v>0.95</v>
      </c>
      <c r="G116" s="155">
        <f t="shared" si="15"/>
        <v>63.333333333333329</v>
      </c>
      <c r="H116" s="155">
        <f t="shared" si="16"/>
        <v>63.333333333333329</v>
      </c>
      <c r="I116" s="155" t="e">
        <f t="shared" si="17"/>
        <v>#DIV/0!</v>
      </c>
      <c r="J116" s="145"/>
    </row>
    <row r="117" spans="1:15" s="35" customFormat="1" ht="17.45" customHeight="1" x14ac:dyDescent="0.25">
      <c r="A117" s="142">
        <v>3123</v>
      </c>
      <c r="B117" s="34" t="s">
        <v>43</v>
      </c>
      <c r="C117" s="155">
        <v>5.6</v>
      </c>
      <c r="D117" s="156">
        <v>5.6</v>
      </c>
      <c r="E117" s="156"/>
      <c r="F117" s="156"/>
      <c r="G117" s="155">
        <f t="shared" si="15"/>
        <v>0</v>
      </c>
      <c r="H117" s="155">
        <f t="shared" si="16"/>
        <v>0</v>
      </c>
      <c r="I117" s="155" t="e">
        <f t="shared" si="17"/>
        <v>#DIV/0!</v>
      </c>
      <c r="J117" s="145"/>
    </row>
    <row r="118" spans="1:15" s="35" customFormat="1" ht="47.25" x14ac:dyDescent="0.25">
      <c r="A118" s="142">
        <v>3140</v>
      </c>
      <c r="B118" s="34" t="s">
        <v>46</v>
      </c>
      <c r="C118" s="155">
        <f>C119+C120</f>
        <v>973.5</v>
      </c>
      <c r="D118" s="156">
        <f t="shared" ref="D118:F118" si="18">D119+D120</f>
        <v>1099.4670000000001</v>
      </c>
      <c r="E118" s="156"/>
      <c r="F118" s="156">
        <f t="shared" si="18"/>
        <v>1035.9770000000001</v>
      </c>
      <c r="G118" s="155">
        <f t="shared" si="15"/>
        <v>106.41777092963534</v>
      </c>
      <c r="H118" s="155">
        <f t="shared" si="16"/>
        <v>94.225383754128131</v>
      </c>
      <c r="I118" s="155" t="e">
        <f t="shared" si="17"/>
        <v>#DIV/0!</v>
      </c>
      <c r="J118" s="145"/>
    </row>
    <row r="119" spans="1:15" s="252" customFormat="1" ht="15" customHeight="1" x14ac:dyDescent="0.25">
      <c r="A119" s="142"/>
      <c r="B119" s="47" t="s">
        <v>47</v>
      </c>
      <c r="C119" s="179">
        <v>217.5</v>
      </c>
      <c r="D119" s="180">
        <v>217.46700000000001</v>
      </c>
      <c r="E119" s="180"/>
      <c r="F119" s="180">
        <v>153.977</v>
      </c>
      <c r="G119" s="250">
        <f t="shared" si="15"/>
        <v>70.794022988505745</v>
      </c>
      <c r="H119" s="250">
        <f t="shared" si="16"/>
        <v>70.804765780555215</v>
      </c>
      <c r="I119" s="155" t="e">
        <f t="shared" si="17"/>
        <v>#DIV/0!</v>
      </c>
      <c r="J119" s="251"/>
    </row>
    <row r="120" spans="1:15" s="252" customFormat="1" ht="18.75" customHeight="1" x14ac:dyDescent="0.25">
      <c r="A120" s="142"/>
      <c r="B120" s="47" t="s">
        <v>154</v>
      </c>
      <c r="C120" s="179">
        <v>756</v>
      </c>
      <c r="D120" s="180">
        <v>882</v>
      </c>
      <c r="E120" s="180"/>
      <c r="F120" s="180">
        <v>882</v>
      </c>
      <c r="G120" s="250">
        <f t="shared" si="15"/>
        <v>116.66666666666667</v>
      </c>
      <c r="H120" s="250">
        <f t="shared" si="16"/>
        <v>100</v>
      </c>
      <c r="I120" s="250" t="e">
        <f t="shared" si="17"/>
        <v>#DIV/0!</v>
      </c>
      <c r="J120" s="251"/>
    </row>
    <row r="121" spans="1:15" s="35" customFormat="1" ht="63" x14ac:dyDescent="0.25">
      <c r="A121" s="142">
        <v>3160</v>
      </c>
      <c r="B121" s="34" t="s">
        <v>44</v>
      </c>
      <c r="C121" s="155">
        <v>648.4</v>
      </c>
      <c r="D121" s="156">
        <v>560.351</v>
      </c>
      <c r="E121" s="156"/>
      <c r="F121" s="156">
        <v>538.01099999999997</v>
      </c>
      <c r="G121" s="155">
        <f t="shared" si="15"/>
        <v>82.975169648365195</v>
      </c>
      <c r="H121" s="155">
        <f t="shared" si="16"/>
        <v>96.013213146759796</v>
      </c>
      <c r="I121" s="155" t="e">
        <f t="shared" si="17"/>
        <v>#DIV/0!</v>
      </c>
      <c r="J121" s="145"/>
    </row>
    <row r="122" spans="1:15" s="35" customFormat="1" ht="47.25" x14ac:dyDescent="0.25">
      <c r="A122" s="142">
        <v>3180</v>
      </c>
      <c r="B122" s="34" t="s">
        <v>156</v>
      </c>
      <c r="C122" s="155">
        <v>489.6</v>
      </c>
      <c r="D122" s="156">
        <v>787.53599999999994</v>
      </c>
      <c r="E122" s="156"/>
      <c r="F122" s="156">
        <v>740.02599999999995</v>
      </c>
      <c r="G122" s="155">
        <f t="shared" si="15"/>
        <v>151.14910130718954</v>
      </c>
      <c r="H122" s="155">
        <f t="shared" si="16"/>
        <v>93.967259909388261</v>
      </c>
      <c r="I122" s="155" t="e">
        <f t="shared" si="17"/>
        <v>#DIV/0!</v>
      </c>
      <c r="J122" s="145"/>
    </row>
    <row r="123" spans="1:15" s="35" customFormat="1" x14ac:dyDescent="0.25">
      <c r="A123" s="142">
        <v>3191</v>
      </c>
      <c r="B123" s="34" t="s">
        <v>45</v>
      </c>
      <c r="C123" s="155">
        <v>3177.5</v>
      </c>
      <c r="D123" s="156">
        <v>4847.5420000000004</v>
      </c>
      <c r="E123" s="156"/>
      <c r="F123" s="156">
        <v>4082.884</v>
      </c>
      <c r="G123" s="155">
        <f t="shared" si="15"/>
        <v>128.49359559402046</v>
      </c>
      <c r="H123" s="155">
        <f t="shared" si="16"/>
        <v>84.225861271547515</v>
      </c>
      <c r="I123" s="155" t="e">
        <f t="shared" si="17"/>
        <v>#DIV/0!</v>
      </c>
      <c r="J123" s="145"/>
      <c r="O123" s="253"/>
    </row>
    <row r="124" spans="1:15" s="184" customFormat="1" ht="31.5" x14ac:dyDescent="0.25">
      <c r="A124" s="254"/>
      <c r="B124" s="48" t="s">
        <v>151</v>
      </c>
      <c r="C124" s="158">
        <v>28.3</v>
      </c>
      <c r="D124" s="157">
        <v>17.7</v>
      </c>
      <c r="E124" s="157"/>
      <c r="F124" s="157">
        <v>17.7</v>
      </c>
      <c r="G124" s="182"/>
      <c r="H124" s="182"/>
      <c r="I124" s="182"/>
      <c r="J124" s="183"/>
    </row>
    <row r="125" spans="1:15" s="184" customFormat="1" ht="31.5" x14ac:dyDescent="0.25">
      <c r="A125" s="254"/>
      <c r="B125" s="48" t="s">
        <v>369</v>
      </c>
      <c r="C125" s="158">
        <v>1840</v>
      </c>
      <c r="D125" s="157">
        <v>3440</v>
      </c>
      <c r="E125" s="157"/>
      <c r="F125" s="157">
        <v>2840</v>
      </c>
      <c r="G125" s="182"/>
      <c r="H125" s="182"/>
      <c r="I125" s="182"/>
      <c r="J125" s="183"/>
    </row>
    <row r="126" spans="1:15" s="184" customFormat="1" ht="47.25" x14ac:dyDescent="0.25">
      <c r="A126" s="254"/>
      <c r="B126" s="48" t="s">
        <v>312</v>
      </c>
      <c r="C126" s="158">
        <v>300</v>
      </c>
      <c r="D126" s="157">
        <v>370</v>
      </c>
      <c r="E126" s="157"/>
      <c r="F126" s="157">
        <v>350</v>
      </c>
      <c r="G126" s="182"/>
      <c r="H126" s="182"/>
      <c r="I126" s="182"/>
      <c r="J126" s="183"/>
    </row>
    <row r="127" spans="1:15" s="184" customFormat="1" ht="47.25" x14ac:dyDescent="0.25">
      <c r="A127" s="254"/>
      <c r="B127" s="48" t="s">
        <v>378</v>
      </c>
      <c r="C127" s="158">
        <v>475.9</v>
      </c>
      <c r="D127" s="157">
        <v>475.9</v>
      </c>
      <c r="E127" s="165"/>
      <c r="F127" s="221">
        <v>426.7</v>
      </c>
      <c r="G127" s="182"/>
      <c r="H127" s="182"/>
      <c r="I127" s="182"/>
      <c r="J127" s="183"/>
    </row>
    <row r="128" spans="1:15" s="184" customFormat="1" ht="31.5" x14ac:dyDescent="0.25">
      <c r="A128" s="254"/>
      <c r="B128" s="48" t="s">
        <v>371</v>
      </c>
      <c r="C128" s="158">
        <f>50+12+6+85.4+0.4</f>
        <v>153.80000000000001</v>
      </c>
      <c r="D128" s="158">
        <v>164.4</v>
      </c>
      <c r="E128" s="158"/>
      <c r="F128" s="158">
        <v>114.5</v>
      </c>
      <c r="G128" s="182"/>
      <c r="H128" s="182"/>
      <c r="I128" s="182"/>
      <c r="J128" s="183"/>
    </row>
    <row r="129" spans="1:10" s="247" customFormat="1" ht="23.1" hidden="1" customHeight="1" x14ac:dyDescent="0.25">
      <c r="A129" s="255"/>
      <c r="B129" s="20" t="s">
        <v>177</v>
      </c>
      <c r="C129" s="256">
        <f>50+0.4</f>
        <v>50.4</v>
      </c>
      <c r="D129" s="244">
        <f>50+0.4</f>
        <v>50.4</v>
      </c>
      <c r="E129" s="244">
        <v>35</v>
      </c>
      <c r="F129" s="244">
        <f>35+0.2</f>
        <v>35.200000000000003</v>
      </c>
      <c r="G129" s="245"/>
      <c r="H129" s="245"/>
      <c r="I129" s="245"/>
      <c r="J129" s="246"/>
    </row>
    <row r="130" spans="1:10" s="247" customFormat="1" ht="74.099999999999994" hidden="1" customHeight="1" x14ac:dyDescent="0.25">
      <c r="A130" s="255"/>
      <c r="B130" s="20" t="s">
        <v>182</v>
      </c>
      <c r="C130" s="256">
        <f>6.3+6+55.25</f>
        <v>67.55</v>
      </c>
      <c r="D130" s="244">
        <f xml:space="preserve"> 55.25+12+6</f>
        <v>73.25</v>
      </c>
      <c r="E130" s="244">
        <v>61.7</v>
      </c>
      <c r="F130" s="244">
        <f>31.55+6</f>
        <v>37.549999999999997</v>
      </c>
      <c r="G130" s="245"/>
      <c r="H130" s="245"/>
      <c r="I130" s="245"/>
      <c r="J130" s="246"/>
    </row>
    <row r="131" spans="1:10" s="184" customFormat="1" ht="31.5" x14ac:dyDescent="0.25">
      <c r="A131" s="254"/>
      <c r="B131" s="48" t="s">
        <v>218</v>
      </c>
      <c r="C131" s="180">
        <v>36</v>
      </c>
      <c r="D131" s="179">
        <v>36</v>
      </c>
      <c r="E131" s="179"/>
      <c r="F131" s="179">
        <v>33</v>
      </c>
      <c r="G131" s="182"/>
      <c r="H131" s="182"/>
      <c r="I131" s="182"/>
      <c r="J131" s="183"/>
    </row>
    <row r="132" spans="1:10" s="184" customFormat="1" ht="31.5" x14ac:dyDescent="0.25">
      <c r="A132" s="254"/>
      <c r="B132" s="48" t="s">
        <v>219</v>
      </c>
      <c r="C132" s="180">
        <v>3.5</v>
      </c>
      <c r="D132" s="179">
        <v>3.5</v>
      </c>
      <c r="E132" s="179"/>
      <c r="F132" s="179">
        <v>3</v>
      </c>
      <c r="G132" s="182"/>
      <c r="H132" s="182"/>
      <c r="I132" s="182"/>
      <c r="J132" s="183"/>
    </row>
    <row r="133" spans="1:10" s="184" customFormat="1" ht="31.5" x14ac:dyDescent="0.25">
      <c r="A133" s="254"/>
      <c r="B133" s="48" t="s">
        <v>314</v>
      </c>
      <c r="C133" s="180">
        <v>340</v>
      </c>
      <c r="D133" s="179">
        <v>340</v>
      </c>
      <c r="E133" s="179"/>
      <c r="F133" s="179">
        <v>298</v>
      </c>
      <c r="G133" s="182"/>
      <c r="H133" s="182"/>
      <c r="I133" s="182"/>
      <c r="J133" s="183"/>
    </row>
    <row r="134" spans="1:10" s="247" customFormat="1" hidden="1" x14ac:dyDescent="0.25">
      <c r="A134" s="255"/>
      <c r="B134" s="19" t="s">
        <v>204</v>
      </c>
      <c r="C134" s="257"/>
      <c r="D134" s="258"/>
      <c r="E134" s="258"/>
      <c r="F134" s="258"/>
      <c r="G134" s="245"/>
      <c r="H134" s="245"/>
      <c r="I134" s="245"/>
      <c r="J134" s="246"/>
    </row>
    <row r="135" spans="1:10" s="247" customFormat="1" hidden="1" x14ac:dyDescent="0.25">
      <c r="A135" s="255"/>
      <c r="B135" s="20" t="s">
        <v>178</v>
      </c>
      <c r="C135" s="243">
        <v>36</v>
      </c>
      <c r="D135" s="244">
        <v>36</v>
      </c>
      <c r="E135" s="244"/>
      <c r="F135" s="244">
        <v>35</v>
      </c>
      <c r="G135" s="245"/>
      <c r="H135" s="245"/>
      <c r="I135" s="245"/>
      <c r="J135" s="246"/>
    </row>
    <row r="136" spans="1:10" s="247" customFormat="1" ht="31.5" hidden="1" x14ac:dyDescent="0.25">
      <c r="A136" s="255"/>
      <c r="B136" s="20" t="s">
        <v>179</v>
      </c>
      <c r="C136" s="243">
        <v>4.5</v>
      </c>
      <c r="D136" s="244">
        <v>4.5</v>
      </c>
      <c r="E136" s="244"/>
      <c r="F136" s="244">
        <v>3.5</v>
      </c>
      <c r="G136" s="245"/>
      <c r="H136" s="245"/>
      <c r="I136" s="245"/>
      <c r="J136" s="246"/>
    </row>
    <row r="137" spans="1:10" s="247" customFormat="1" ht="31.5" hidden="1" x14ac:dyDescent="0.25">
      <c r="A137" s="255"/>
      <c r="B137" s="20" t="s">
        <v>180</v>
      </c>
      <c r="C137" s="243">
        <v>0</v>
      </c>
      <c r="D137" s="244">
        <v>135.5</v>
      </c>
      <c r="E137" s="244"/>
      <c r="F137" s="244"/>
      <c r="G137" s="245"/>
      <c r="H137" s="245"/>
      <c r="I137" s="245"/>
      <c r="J137" s="246"/>
    </row>
    <row r="138" spans="1:10" s="247" customFormat="1" hidden="1" x14ac:dyDescent="0.25">
      <c r="A138" s="255"/>
      <c r="B138" s="20" t="s">
        <v>181</v>
      </c>
      <c r="C138" s="243">
        <v>10</v>
      </c>
      <c r="D138" s="244">
        <v>10</v>
      </c>
      <c r="E138" s="244"/>
      <c r="F138" s="244"/>
      <c r="G138" s="245"/>
      <c r="H138" s="245"/>
      <c r="I138" s="245"/>
      <c r="J138" s="246"/>
    </row>
    <row r="139" spans="1:10" s="252" customFormat="1" ht="47.25" x14ac:dyDescent="0.25">
      <c r="A139" s="142">
        <v>3192</v>
      </c>
      <c r="B139" s="34" t="s">
        <v>320</v>
      </c>
      <c r="C139" s="155">
        <v>48.4</v>
      </c>
      <c r="D139" s="156">
        <v>48.356999999999999</v>
      </c>
      <c r="E139" s="156"/>
      <c r="F139" s="156">
        <v>29.619</v>
      </c>
      <c r="G139" s="250"/>
      <c r="H139" s="250"/>
      <c r="I139" s="250"/>
      <c r="J139" s="251"/>
    </row>
    <row r="140" spans="1:10" s="252" customFormat="1" ht="47.25" x14ac:dyDescent="0.25">
      <c r="A140" s="142">
        <v>3193</v>
      </c>
      <c r="B140" s="34" t="s">
        <v>295</v>
      </c>
      <c r="C140" s="155"/>
      <c r="D140" s="156">
        <v>122.86</v>
      </c>
      <c r="E140" s="156"/>
      <c r="F140" s="156">
        <v>49.811</v>
      </c>
      <c r="G140" s="250"/>
      <c r="H140" s="250"/>
      <c r="I140" s="250"/>
      <c r="J140" s="251"/>
    </row>
    <row r="141" spans="1:10" s="260" customFormat="1" ht="33" customHeight="1" x14ac:dyDescent="0.25">
      <c r="A141" s="142">
        <v>3210</v>
      </c>
      <c r="B141" s="34" t="s">
        <v>307</v>
      </c>
      <c r="C141" s="155">
        <v>48.6</v>
      </c>
      <c r="D141" s="156">
        <v>48.554000000000002</v>
      </c>
      <c r="E141" s="156"/>
      <c r="F141" s="156">
        <v>48.475000000000001</v>
      </c>
      <c r="G141" s="179"/>
      <c r="H141" s="179"/>
      <c r="I141" s="179"/>
      <c r="J141" s="259"/>
    </row>
    <row r="142" spans="1:10" s="260" customFormat="1" ht="47.25" x14ac:dyDescent="0.25">
      <c r="A142" s="142">
        <v>3241</v>
      </c>
      <c r="B142" s="34" t="s">
        <v>208</v>
      </c>
      <c r="C142" s="155">
        <v>1689.4</v>
      </c>
      <c r="D142" s="156">
        <v>1707.4059999999999</v>
      </c>
      <c r="E142" s="156"/>
      <c r="F142" s="156">
        <v>1561.221</v>
      </c>
      <c r="G142" s="179"/>
      <c r="H142" s="179"/>
      <c r="I142" s="179"/>
      <c r="J142" s="259"/>
    </row>
    <row r="143" spans="1:10" s="260" customFormat="1" ht="31.9" customHeight="1" x14ac:dyDescent="0.25">
      <c r="A143" s="142">
        <v>3242</v>
      </c>
      <c r="B143" s="34" t="s">
        <v>184</v>
      </c>
      <c r="C143" s="156">
        <f>C145+C147+C146</f>
        <v>7890.8</v>
      </c>
      <c r="D143" s="156">
        <f t="shared" ref="D143" si="19">D145+D147+D146</f>
        <v>11578.464</v>
      </c>
      <c r="E143" s="156"/>
      <c r="F143" s="156">
        <f>F145+F147+F146</f>
        <v>10980.986999999999</v>
      </c>
      <c r="G143" s="179"/>
      <c r="H143" s="179"/>
      <c r="I143" s="179"/>
      <c r="J143" s="259"/>
    </row>
    <row r="144" spans="1:10" s="263" customFormat="1" ht="44.45" hidden="1" customHeight="1" x14ac:dyDescent="0.25">
      <c r="A144" s="187"/>
      <c r="B144" s="20" t="s">
        <v>185</v>
      </c>
      <c r="C144" s="168"/>
      <c r="D144" s="168">
        <v>18.8</v>
      </c>
      <c r="E144" s="168"/>
      <c r="F144" s="168"/>
      <c r="G144" s="261"/>
      <c r="H144" s="261"/>
      <c r="I144" s="261"/>
      <c r="J144" s="262"/>
    </row>
    <row r="145" spans="1:17" s="265" customFormat="1" x14ac:dyDescent="0.25">
      <c r="A145" s="213"/>
      <c r="B145" s="73" t="s">
        <v>360</v>
      </c>
      <c r="C145" s="225">
        <v>250</v>
      </c>
      <c r="D145" s="225">
        <v>200</v>
      </c>
      <c r="E145" s="158"/>
      <c r="F145" s="225">
        <v>157.024</v>
      </c>
      <c r="G145" s="185"/>
      <c r="H145" s="185"/>
      <c r="I145" s="185"/>
      <c r="J145" s="264"/>
    </row>
    <row r="146" spans="1:17" s="265" customFormat="1" x14ac:dyDescent="0.25">
      <c r="A146" s="213"/>
      <c r="B146" s="73" t="s">
        <v>359</v>
      </c>
      <c r="C146" s="225">
        <v>50</v>
      </c>
      <c r="D146" s="225">
        <v>100</v>
      </c>
      <c r="E146" s="158"/>
      <c r="F146" s="225">
        <v>72.171999999999997</v>
      </c>
      <c r="G146" s="185"/>
      <c r="H146" s="185"/>
      <c r="I146" s="185"/>
      <c r="J146" s="264"/>
    </row>
    <row r="147" spans="1:17" s="260" customFormat="1" ht="16.5" customHeight="1" x14ac:dyDescent="0.25">
      <c r="A147" s="142"/>
      <c r="B147" s="48" t="s">
        <v>186</v>
      </c>
      <c r="C147" s="157">
        <v>7590.8</v>
      </c>
      <c r="D147" s="158">
        <v>11278.464</v>
      </c>
      <c r="E147" s="158"/>
      <c r="F147" s="158">
        <v>10751.790999999999</v>
      </c>
      <c r="G147" s="179"/>
      <c r="H147" s="179"/>
      <c r="I147" s="179"/>
      <c r="J147" s="259"/>
      <c r="P147" s="441">
        <f>D148+D149+D150+D151+D152+D153+D154+D155+D156+D157+D158+D159</f>
        <v>11278.516000000003</v>
      </c>
      <c r="Q147" s="441">
        <f>F148+F149+F150+F151+F152+F153+F154+F155+F156+F157+F158+F159</f>
        <v>10751.8</v>
      </c>
    </row>
    <row r="148" spans="1:17" s="260" customFormat="1" ht="51.75" customHeight="1" x14ac:dyDescent="0.25">
      <c r="A148" s="142"/>
      <c r="B148" s="49" t="s">
        <v>243</v>
      </c>
      <c r="C148" s="266"/>
      <c r="D148" s="250">
        <v>597.07000000000005</v>
      </c>
      <c r="E148" s="250"/>
      <c r="F148" s="250">
        <v>597.01700000000005</v>
      </c>
      <c r="G148" s="179"/>
      <c r="H148" s="179"/>
      <c r="I148" s="179"/>
      <c r="J148" s="259"/>
    </row>
    <row r="149" spans="1:17" s="260" customFormat="1" ht="30" x14ac:dyDescent="0.25">
      <c r="A149" s="142"/>
      <c r="B149" s="49" t="s">
        <v>361</v>
      </c>
      <c r="C149" s="266">
        <v>3504</v>
      </c>
      <c r="D149" s="250">
        <v>4052.94</v>
      </c>
      <c r="E149" s="267"/>
      <c r="F149" s="250">
        <v>4020.84</v>
      </c>
      <c r="G149" s="179"/>
      <c r="H149" s="179"/>
      <c r="I149" s="179"/>
      <c r="J149" s="259"/>
    </row>
    <row r="150" spans="1:17" s="260" customFormat="1" ht="33.75" customHeight="1" x14ac:dyDescent="0.25">
      <c r="A150" s="142"/>
      <c r="B150" s="49" t="s">
        <v>362</v>
      </c>
      <c r="C150" s="266">
        <v>900</v>
      </c>
      <c r="D150" s="250">
        <v>2200</v>
      </c>
      <c r="E150" s="250"/>
      <c r="F150" s="250">
        <v>1941.6679999999999</v>
      </c>
      <c r="G150" s="179"/>
      <c r="H150" s="179"/>
      <c r="I150" s="179"/>
      <c r="J150" s="259"/>
    </row>
    <row r="151" spans="1:17" s="260" customFormat="1" ht="30" x14ac:dyDescent="0.25">
      <c r="A151" s="142"/>
      <c r="B151" s="49" t="s">
        <v>276</v>
      </c>
      <c r="C151" s="266">
        <v>90</v>
      </c>
      <c r="D151" s="250">
        <v>114</v>
      </c>
      <c r="E151" s="250"/>
      <c r="F151" s="250">
        <v>114</v>
      </c>
      <c r="G151" s="179"/>
      <c r="H151" s="179"/>
      <c r="I151" s="179"/>
      <c r="J151" s="259"/>
    </row>
    <row r="152" spans="1:17" s="260" customFormat="1" ht="30" x14ac:dyDescent="0.25">
      <c r="A152" s="142"/>
      <c r="B152" s="49" t="s">
        <v>315</v>
      </c>
      <c r="C152" s="266">
        <v>600</v>
      </c>
      <c r="D152" s="250">
        <v>703.33399999999995</v>
      </c>
      <c r="E152" s="250"/>
      <c r="F152" s="250">
        <v>703.33399999999995</v>
      </c>
      <c r="G152" s="179"/>
      <c r="H152" s="179"/>
      <c r="I152" s="179"/>
      <c r="J152" s="259"/>
    </row>
    <row r="153" spans="1:17" s="252" customFormat="1" ht="30" x14ac:dyDescent="0.25">
      <c r="A153" s="268"/>
      <c r="B153" s="49" t="s">
        <v>363</v>
      </c>
      <c r="C153" s="266">
        <v>1460</v>
      </c>
      <c r="D153" s="250">
        <v>2000</v>
      </c>
      <c r="E153" s="250"/>
      <c r="F153" s="250">
        <v>1765</v>
      </c>
      <c r="G153" s="250"/>
      <c r="H153" s="250"/>
      <c r="I153" s="250"/>
      <c r="J153" s="251"/>
    </row>
    <row r="154" spans="1:17" s="260" customFormat="1" ht="30" x14ac:dyDescent="0.25">
      <c r="A154" s="142"/>
      <c r="B154" s="49" t="s">
        <v>364</v>
      </c>
      <c r="C154" s="266">
        <v>0.57999999999999996</v>
      </c>
      <c r="D154" s="250">
        <v>1.6890000000000001</v>
      </c>
      <c r="E154" s="250"/>
      <c r="F154" s="250">
        <v>1.675</v>
      </c>
      <c r="G154" s="179"/>
      <c r="H154" s="179"/>
      <c r="I154" s="179"/>
      <c r="J154" s="259"/>
    </row>
    <row r="155" spans="1:17" s="35" customFormat="1" ht="30" x14ac:dyDescent="0.25">
      <c r="A155" s="142"/>
      <c r="B155" s="49" t="s">
        <v>365</v>
      </c>
      <c r="C155" s="266">
        <v>100</v>
      </c>
      <c r="D155" s="250">
        <v>200</v>
      </c>
      <c r="E155" s="250"/>
      <c r="F155" s="250">
        <v>200</v>
      </c>
      <c r="G155" s="250">
        <v>100</v>
      </c>
      <c r="H155" s="250">
        <v>100</v>
      </c>
      <c r="I155" s="250">
        <v>100</v>
      </c>
      <c r="J155" s="250">
        <v>100</v>
      </c>
      <c r="K155" s="250">
        <v>100</v>
      </c>
      <c r="L155" s="250">
        <v>100</v>
      </c>
      <c r="M155" s="250">
        <v>100</v>
      </c>
      <c r="N155" s="250">
        <v>100</v>
      </c>
    </row>
    <row r="156" spans="1:17" s="260" customFormat="1" ht="30" x14ac:dyDescent="0.25">
      <c r="A156" s="142"/>
      <c r="B156" s="92" t="s">
        <v>316</v>
      </c>
      <c r="C156" s="266">
        <v>300</v>
      </c>
      <c r="D156" s="266">
        <v>473.33300000000003</v>
      </c>
      <c r="E156" s="266"/>
      <c r="F156" s="266">
        <v>473.33300000000003</v>
      </c>
      <c r="G156" s="179"/>
      <c r="H156" s="179"/>
      <c r="I156" s="179"/>
      <c r="J156" s="259"/>
    </row>
    <row r="157" spans="1:17" s="260" customFormat="1" ht="30" x14ac:dyDescent="0.25">
      <c r="A157" s="269"/>
      <c r="B157" s="49" t="s">
        <v>367</v>
      </c>
      <c r="C157" s="266">
        <f>500+30+18+30+0.5</f>
        <v>578.5</v>
      </c>
      <c r="D157" s="266">
        <v>888.45</v>
      </c>
      <c r="E157" s="266">
        <v>888.13300000000004</v>
      </c>
      <c r="F157" s="266">
        <v>888.13300000000004</v>
      </c>
      <c r="G157" s="179"/>
      <c r="H157" s="179"/>
      <c r="I157" s="179"/>
      <c r="J157" s="259"/>
    </row>
    <row r="158" spans="1:17" s="252" customFormat="1" ht="32.450000000000003" customHeight="1" x14ac:dyDescent="0.25">
      <c r="A158" s="269"/>
      <c r="B158" s="49" t="s">
        <v>366</v>
      </c>
      <c r="C158" s="266">
        <v>34.700000000000003</v>
      </c>
      <c r="D158" s="250">
        <v>24.7</v>
      </c>
      <c r="E158" s="250"/>
      <c r="F158" s="250">
        <v>24.3</v>
      </c>
      <c r="G158" s="250"/>
      <c r="H158" s="250"/>
      <c r="I158" s="250"/>
      <c r="J158" s="251"/>
    </row>
    <row r="159" spans="1:17" s="252" customFormat="1" ht="15" x14ac:dyDescent="0.25">
      <c r="A159" s="268"/>
      <c r="B159" s="49" t="s">
        <v>217</v>
      </c>
      <c r="C159" s="266">
        <v>23</v>
      </c>
      <c r="D159" s="250">
        <v>23</v>
      </c>
      <c r="E159" s="250"/>
      <c r="F159" s="250">
        <v>22.5</v>
      </c>
      <c r="G159" s="250"/>
      <c r="H159" s="250"/>
      <c r="I159" s="250"/>
      <c r="J159" s="251"/>
    </row>
    <row r="160" spans="1:17" s="153" customFormat="1" x14ac:dyDescent="0.25">
      <c r="A160" s="149"/>
      <c r="B160" s="51" t="s">
        <v>20</v>
      </c>
      <c r="C160" s="150">
        <f>SUM(C161:C165)</f>
        <v>10848.7</v>
      </c>
      <c r="D160" s="151">
        <f t="shared" ref="D160:E160" si="20">SUM(D161:D165)</f>
        <v>11148.529</v>
      </c>
      <c r="E160" s="151">
        <f t="shared" si="20"/>
        <v>0</v>
      </c>
      <c r="F160" s="151">
        <f>SUM(F161:F165)</f>
        <v>11006.096</v>
      </c>
      <c r="G160" s="150">
        <f t="shared" ref="G160:G165" si="21">F160/C160*100</f>
        <v>101.45082820983158</v>
      </c>
      <c r="H160" s="150">
        <f t="shared" ref="H160:H165" si="22">F160/D160*100</f>
        <v>98.722405440215468</v>
      </c>
      <c r="I160" s="150" t="e">
        <f t="shared" ref="I160:I165" si="23">F160/E160*100</f>
        <v>#DIV/0!</v>
      </c>
      <c r="J160" s="152"/>
    </row>
    <row r="161" spans="1:17" s="35" customFormat="1" x14ac:dyDescent="0.25">
      <c r="A161" s="142">
        <v>1080</v>
      </c>
      <c r="B161" s="67" t="s">
        <v>24</v>
      </c>
      <c r="C161" s="155">
        <v>4327.8999999999996</v>
      </c>
      <c r="D161" s="230">
        <v>4327.9380000000001</v>
      </c>
      <c r="E161" s="156"/>
      <c r="F161" s="156">
        <v>4327.7979999999998</v>
      </c>
      <c r="G161" s="155">
        <f t="shared" si="21"/>
        <v>99.997643198780011</v>
      </c>
      <c r="H161" s="155">
        <f t="shared" si="22"/>
        <v>99.996765203198379</v>
      </c>
      <c r="I161" s="155" t="e">
        <f t="shared" si="23"/>
        <v>#DIV/0!</v>
      </c>
      <c r="J161" s="145"/>
    </row>
    <row r="162" spans="1:17" s="35" customFormat="1" x14ac:dyDescent="0.25">
      <c r="A162" s="142">
        <v>4030</v>
      </c>
      <c r="B162" s="34" t="s">
        <v>35</v>
      </c>
      <c r="C162" s="155">
        <v>2610.1999999999998</v>
      </c>
      <c r="D162" s="156">
        <v>2651.17</v>
      </c>
      <c r="E162" s="156"/>
      <c r="F162" s="156">
        <v>2628.0030000000002</v>
      </c>
      <c r="G162" s="155">
        <f t="shared" si="21"/>
        <v>100.68205501494141</v>
      </c>
      <c r="H162" s="155">
        <f t="shared" si="22"/>
        <v>99.126159393777087</v>
      </c>
      <c r="I162" s="155" t="e">
        <f t="shared" si="23"/>
        <v>#DIV/0!</v>
      </c>
      <c r="J162" s="145"/>
    </row>
    <row r="163" spans="1:17" s="35" customFormat="1" x14ac:dyDescent="0.25">
      <c r="A163" s="142">
        <v>4040</v>
      </c>
      <c r="B163" s="34" t="s">
        <v>36</v>
      </c>
      <c r="C163" s="155">
        <v>527.9</v>
      </c>
      <c r="D163" s="156">
        <v>527.86099999999999</v>
      </c>
      <c r="E163" s="156"/>
      <c r="F163" s="156">
        <v>527.59400000000005</v>
      </c>
      <c r="G163" s="155">
        <f t="shared" si="21"/>
        <v>99.942034476226567</v>
      </c>
      <c r="H163" s="155">
        <f t="shared" si="22"/>
        <v>99.949418502219345</v>
      </c>
      <c r="I163" s="155" t="e">
        <f t="shared" si="23"/>
        <v>#DIV/0!</v>
      </c>
      <c r="J163" s="145"/>
    </row>
    <row r="164" spans="1:17" s="35" customFormat="1" ht="31.5" x14ac:dyDescent="0.25">
      <c r="A164" s="142">
        <v>4060</v>
      </c>
      <c r="B164" s="34" t="s">
        <v>37</v>
      </c>
      <c r="C164" s="155">
        <v>3093</v>
      </c>
      <c r="D164" s="156">
        <v>3412.86</v>
      </c>
      <c r="E164" s="156"/>
      <c r="F164" s="156">
        <v>3353.9609999999998</v>
      </c>
      <c r="G164" s="155">
        <f t="shared" si="21"/>
        <v>108.43714839961203</v>
      </c>
      <c r="H164" s="155">
        <f t="shared" si="22"/>
        <v>98.274204040013345</v>
      </c>
      <c r="I164" s="155" t="e">
        <f t="shared" si="23"/>
        <v>#DIV/0!</v>
      </c>
      <c r="J164" s="145"/>
    </row>
    <row r="165" spans="1:17" s="35" customFormat="1" x14ac:dyDescent="0.25">
      <c r="A165" s="142">
        <v>4082</v>
      </c>
      <c r="B165" s="34" t="s">
        <v>34</v>
      </c>
      <c r="C165" s="155">
        <v>289.7</v>
      </c>
      <c r="D165" s="156">
        <v>228.7</v>
      </c>
      <c r="E165" s="156"/>
      <c r="F165" s="156">
        <v>168.74</v>
      </c>
      <c r="G165" s="155">
        <f t="shared" si="21"/>
        <v>58.246461857093543</v>
      </c>
      <c r="H165" s="155">
        <f t="shared" si="22"/>
        <v>73.782247485789256</v>
      </c>
      <c r="I165" s="155" t="e">
        <f t="shared" si="23"/>
        <v>#DIV/0!</v>
      </c>
      <c r="J165" s="145"/>
      <c r="P165" s="249"/>
    </row>
    <row r="166" spans="1:17" hidden="1" x14ac:dyDescent="0.25">
      <c r="A166" s="187"/>
      <c r="B166" s="9"/>
      <c r="C166" s="173"/>
      <c r="D166" s="174"/>
      <c r="E166" s="174"/>
      <c r="F166" s="174"/>
      <c r="G166" s="175"/>
      <c r="H166" s="175"/>
      <c r="I166" s="175"/>
      <c r="J166" s="176"/>
    </row>
    <row r="167" spans="1:17" s="153" customFormat="1" x14ac:dyDescent="0.25">
      <c r="A167" s="149"/>
      <c r="B167" s="51" t="s">
        <v>135</v>
      </c>
      <c r="C167" s="150">
        <f>SUM(C168:C172)</f>
        <v>5843.3000000000011</v>
      </c>
      <c r="D167" s="151">
        <f t="shared" ref="D167:F167" si="24">SUM(D168:D172)</f>
        <v>6229.91</v>
      </c>
      <c r="E167" s="151">
        <f t="shared" si="24"/>
        <v>0</v>
      </c>
      <c r="F167" s="151">
        <f t="shared" si="24"/>
        <v>6040.0329999999994</v>
      </c>
      <c r="G167" s="150">
        <f t="shared" ref="G167:G172" si="25">F167/C167*100</f>
        <v>103.36681327332155</v>
      </c>
      <c r="H167" s="150">
        <f t="shared" ref="H167:H173" si="26">F167/D167*100</f>
        <v>96.952171058650919</v>
      </c>
      <c r="I167" s="150" t="e">
        <f t="shared" ref="I167:I173" si="27">F167/E167*100</f>
        <v>#DIV/0!</v>
      </c>
      <c r="J167" s="152"/>
    </row>
    <row r="168" spans="1:17" s="153" customFormat="1" ht="47.25" x14ac:dyDescent="0.25">
      <c r="A168" s="142">
        <v>3131</v>
      </c>
      <c r="B168" s="34" t="s">
        <v>309</v>
      </c>
      <c r="C168" s="155">
        <v>36.4</v>
      </c>
      <c r="D168" s="156">
        <v>36.350999999999999</v>
      </c>
      <c r="E168" s="156"/>
      <c r="F168" s="156">
        <v>36.347999999999999</v>
      </c>
      <c r="G168" s="155">
        <f t="shared" si="25"/>
        <v>99.857142857142861</v>
      </c>
      <c r="H168" s="155">
        <f t="shared" si="26"/>
        <v>99.99174713212841</v>
      </c>
      <c r="I168" s="155" t="e">
        <f t="shared" si="27"/>
        <v>#DIV/0!</v>
      </c>
      <c r="J168" s="152"/>
    </row>
    <row r="169" spans="1:17" s="153" customFormat="1" x14ac:dyDescent="0.25">
      <c r="A169" s="142">
        <v>3133</v>
      </c>
      <c r="B169" s="35" t="s">
        <v>131</v>
      </c>
      <c r="C169" s="156">
        <v>1332.7</v>
      </c>
      <c r="D169" s="156">
        <v>1332.7550000000001</v>
      </c>
      <c r="E169" s="156"/>
      <c r="F169" s="156">
        <v>1332.577</v>
      </c>
      <c r="G169" s="155">
        <f t="shared" si="25"/>
        <v>99.99077061604261</v>
      </c>
      <c r="H169" s="155">
        <f t="shared" si="26"/>
        <v>99.986644206924751</v>
      </c>
      <c r="I169" s="155" t="e">
        <f t="shared" si="27"/>
        <v>#DIV/0!</v>
      </c>
      <c r="J169" s="152"/>
    </row>
    <row r="170" spans="1:17" s="35" customFormat="1" ht="47.25" x14ac:dyDescent="0.25">
      <c r="A170" s="142">
        <v>5011</v>
      </c>
      <c r="B170" s="34" t="s">
        <v>310</v>
      </c>
      <c r="C170" s="155">
        <v>112.4</v>
      </c>
      <c r="D170" s="156">
        <v>169.56299999999999</v>
      </c>
      <c r="E170" s="156"/>
      <c r="F170" s="156">
        <v>169.55500000000001</v>
      </c>
      <c r="G170" s="155">
        <f t="shared" si="25"/>
        <v>150.84964412811388</v>
      </c>
      <c r="H170" s="155">
        <f t="shared" si="26"/>
        <v>99.99528198958501</v>
      </c>
      <c r="I170" s="155" t="e">
        <f t="shared" si="27"/>
        <v>#DIV/0!</v>
      </c>
      <c r="J170" s="145"/>
    </row>
    <row r="171" spans="1:17" s="35" customFormat="1" ht="47.25" x14ac:dyDescent="0.25">
      <c r="A171" s="142">
        <v>5012</v>
      </c>
      <c r="B171" s="34" t="s">
        <v>311</v>
      </c>
      <c r="C171" s="155">
        <v>94.7</v>
      </c>
      <c r="D171" s="156">
        <v>140.541</v>
      </c>
      <c r="E171" s="156"/>
      <c r="F171" s="156">
        <v>135.77699999999999</v>
      </c>
      <c r="G171" s="155">
        <f t="shared" si="25"/>
        <v>143.37592397043292</v>
      </c>
      <c r="H171" s="155">
        <f t="shared" si="26"/>
        <v>96.6102418511324</v>
      </c>
      <c r="I171" s="155" t="e">
        <f t="shared" si="27"/>
        <v>#DIV/0!</v>
      </c>
      <c r="J171" s="145"/>
    </row>
    <row r="172" spans="1:17" s="35" customFormat="1" ht="31.5" x14ac:dyDescent="0.25">
      <c r="A172" s="142">
        <v>5031</v>
      </c>
      <c r="B172" s="34" t="s">
        <v>209</v>
      </c>
      <c r="C172" s="155">
        <f>4267.1</f>
        <v>4267.1000000000004</v>
      </c>
      <c r="D172" s="156">
        <v>4550.7</v>
      </c>
      <c r="E172" s="156"/>
      <c r="F172" s="156">
        <v>4365.7759999999998</v>
      </c>
      <c r="G172" s="155">
        <f t="shared" si="25"/>
        <v>102.31248388835508</v>
      </c>
      <c r="H172" s="155">
        <f t="shared" si="26"/>
        <v>95.93636143889951</v>
      </c>
      <c r="I172" s="155" t="e">
        <f t="shared" si="27"/>
        <v>#DIV/0!</v>
      </c>
      <c r="J172" s="145"/>
      <c r="P172" s="249"/>
    </row>
    <row r="173" spans="1:17" s="273" customFormat="1" ht="74.25" hidden="1" customHeight="1" x14ac:dyDescent="0.25">
      <c r="A173" s="270"/>
      <c r="B173" s="91" t="s">
        <v>216</v>
      </c>
      <c r="C173" s="167"/>
      <c r="D173" s="235"/>
      <c r="E173" s="235"/>
      <c r="F173" s="235"/>
      <c r="G173" s="271"/>
      <c r="H173" s="271" t="e">
        <f t="shared" si="26"/>
        <v>#DIV/0!</v>
      </c>
      <c r="I173" s="271" t="e">
        <f t="shared" si="27"/>
        <v>#DIV/0!</v>
      </c>
      <c r="J173" s="272"/>
    </row>
    <row r="174" spans="1:17" s="223" customFormat="1" ht="47.25" x14ac:dyDescent="0.25">
      <c r="A174" s="219"/>
      <c r="B174" s="48" t="s">
        <v>376</v>
      </c>
      <c r="C174" s="158">
        <v>481.4</v>
      </c>
      <c r="D174" s="158">
        <v>481.4</v>
      </c>
      <c r="E174" s="165"/>
      <c r="F174" s="158">
        <v>477.1</v>
      </c>
      <c r="G174" s="221"/>
      <c r="H174" s="221"/>
      <c r="I174" s="221"/>
      <c r="J174" s="222"/>
    </row>
    <row r="175" spans="1:17" s="233" customFormat="1" ht="60" x14ac:dyDescent="0.25">
      <c r="A175" s="189"/>
      <c r="B175" s="117" t="s">
        <v>325</v>
      </c>
      <c r="C175" s="180"/>
      <c r="D175" s="180">
        <v>180</v>
      </c>
      <c r="E175" s="158"/>
      <c r="F175" s="158">
        <v>180</v>
      </c>
      <c r="G175" s="231" t="e">
        <f>F175/C175*100</f>
        <v>#DIV/0!</v>
      </c>
      <c r="H175" s="231">
        <f>F175/D175*100</f>
        <v>100</v>
      </c>
      <c r="I175" s="231" t="e">
        <f>F175/E175*100</f>
        <v>#DIV/0!</v>
      </c>
      <c r="J175" s="232"/>
    </row>
    <row r="176" spans="1:17" s="153" customFormat="1" x14ac:dyDescent="0.25">
      <c r="A176" s="142"/>
      <c r="B176" s="51" t="s">
        <v>21</v>
      </c>
      <c r="C176" s="150">
        <f>C183+C205+C210+C214+C217+C220+C177+C213</f>
        <v>36725.599999999999</v>
      </c>
      <c r="D176" s="151">
        <f>D183+D205+D210+D214+D217+D220+D177+D213+D218+D219</f>
        <v>79617.693000000014</v>
      </c>
      <c r="E176" s="151">
        <f>E183+E205+E210+E214+E217+E220+E177+E213+E218+E219</f>
        <v>31459.267</v>
      </c>
      <c r="F176" s="151">
        <f>F183+F205+F210+F214+F217+F220+F177+F213+F218+F219</f>
        <v>75796.299000000014</v>
      </c>
      <c r="G176" s="150">
        <f>F176/C176*100</f>
        <v>206.38546136754749</v>
      </c>
      <c r="H176" s="150">
        <f>F176/D176*100</f>
        <v>95.200320612153376</v>
      </c>
      <c r="I176" s="150">
        <f>F176/E176*100</f>
        <v>240.93472680085014</v>
      </c>
      <c r="J176" s="152"/>
      <c r="Q176" s="500">
        <f>F176+F329</f>
        <v>79459.969000000012</v>
      </c>
    </row>
    <row r="177" spans="1:18" s="153" customFormat="1" ht="47.25" x14ac:dyDescent="0.25">
      <c r="A177" s="142">
        <v>6020</v>
      </c>
      <c r="B177" s="34" t="s">
        <v>227</v>
      </c>
      <c r="C177" s="155"/>
      <c r="D177" s="156">
        <f>D178+D179+D180+D182+D181</f>
        <v>21618</v>
      </c>
      <c r="E177" s="156">
        <f t="shared" ref="E177:F177" si="28">E178+E179+E180+E182+E181</f>
        <v>0</v>
      </c>
      <c r="F177" s="156">
        <f t="shared" si="28"/>
        <v>21358.561000000002</v>
      </c>
      <c r="G177" s="150"/>
      <c r="H177" s="150"/>
      <c r="I177" s="150"/>
      <c r="J177" s="152"/>
    </row>
    <row r="178" spans="1:18" s="35" customFormat="1" ht="45" x14ac:dyDescent="0.25">
      <c r="A178" s="142"/>
      <c r="B178" s="47" t="s">
        <v>248</v>
      </c>
      <c r="C178" s="158"/>
      <c r="D178" s="158">
        <v>57</v>
      </c>
      <c r="E178" s="165"/>
      <c r="F178" s="158">
        <v>55.161000000000001</v>
      </c>
      <c r="G178" s="155"/>
      <c r="H178" s="155"/>
      <c r="I178" s="155"/>
      <c r="J178" s="145"/>
    </row>
    <row r="179" spans="1:18" s="35" customFormat="1" ht="30" x14ac:dyDescent="0.25">
      <c r="A179" s="142"/>
      <c r="B179" s="47" t="s">
        <v>249</v>
      </c>
      <c r="C179" s="158"/>
      <c r="D179" s="158">
        <v>150</v>
      </c>
      <c r="E179" s="165"/>
      <c r="F179" s="158"/>
      <c r="G179" s="155"/>
      <c r="H179" s="155"/>
      <c r="I179" s="155"/>
      <c r="J179" s="145"/>
    </row>
    <row r="180" spans="1:18" s="276" customFormat="1" x14ac:dyDescent="0.25">
      <c r="A180" s="149"/>
      <c r="B180" s="47" t="s">
        <v>326</v>
      </c>
      <c r="C180" s="88"/>
      <c r="D180" s="158">
        <v>107.6</v>
      </c>
      <c r="E180" s="165"/>
      <c r="F180" s="158"/>
      <c r="G180" s="274"/>
      <c r="H180" s="274"/>
      <c r="I180" s="274"/>
      <c r="J180" s="275"/>
    </row>
    <row r="181" spans="1:18" s="276" customFormat="1" ht="30" x14ac:dyDescent="0.25">
      <c r="A181" s="149"/>
      <c r="B181" s="47" t="s">
        <v>346</v>
      </c>
      <c r="C181" s="88"/>
      <c r="D181" s="158">
        <v>3.4</v>
      </c>
      <c r="E181" s="165"/>
      <c r="F181" s="158">
        <v>3.4</v>
      </c>
      <c r="G181" s="274"/>
      <c r="H181" s="274"/>
      <c r="I181" s="274"/>
      <c r="J181" s="275"/>
    </row>
    <row r="182" spans="1:18" s="276" customFormat="1" ht="30" x14ac:dyDescent="0.25">
      <c r="A182" s="149"/>
      <c r="B182" s="47" t="s">
        <v>250</v>
      </c>
      <c r="C182" s="88"/>
      <c r="D182" s="158">
        <v>21300</v>
      </c>
      <c r="E182" s="156"/>
      <c r="F182" s="158">
        <v>21300</v>
      </c>
      <c r="G182" s="274"/>
      <c r="H182" s="274"/>
      <c r="I182" s="274"/>
      <c r="J182" s="275"/>
    </row>
    <row r="183" spans="1:18" s="35" customFormat="1" ht="17.100000000000001" customHeight="1" x14ac:dyDescent="0.25">
      <c r="A183" s="142">
        <v>6030</v>
      </c>
      <c r="B183" s="34" t="s">
        <v>33</v>
      </c>
      <c r="C183" s="155">
        <v>22492.7</v>
      </c>
      <c r="D183" s="156">
        <v>22888.258999999998</v>
      </c>
      <c r="E183" s="156"/>
      <c r="F183" s="156">
        <v>20107.737000000001</v>
      </c>
      <c r="G183" s="155">
        <f t="shared" ref="G183:G194" si="29">F183/C183*100</f>
        <v>89.3967242705411</v>
      </c>
      <c r="H183" s="155">
        <f t="shared" ref="H183:H194" si="30">F183/D183*100</f>
        <v>87.851754036862317</v>
      </c>
      <c r="I183" s="155" t="e">
        <f t="shared" ref="I183:I191" si="31">F183/E182*100</f>
        <v>#DIV/0!</v>
      </c>
      <c r="J183" s="145"/>
      <c r="L183" s="249">
        <f>E183+E186+E192+E193+E194+E196+E200+E201+E204</f>
        <v>0</v>
      </c>
      <c r="O183" s="249">
        <f>C184+C187+C193+C194+C196+C200+C203+C204</f>
        <v>22492.699999999997</v>
      </c>
      <c r="P183" s="249">
        <f>D184+D187+D193+D194+D196+D200+D203+D204</f>
        <v>22888.3</v>
      </c>
      <c r="Q183" s="249">
        <f>E183+E186+E193+E194+E196+E200+E203+E204</f>
        <v>0</v>
      </c>
      <c r="R183" s="249">
        <f>F184+F187+F193+F194+F196+F200+F203+F204</f>
        <v>20107.7</v>
      </c>
    </row>
    <row r="184" spans="1:18" s="35" customFormat="1" ht="31.5" x14ac:dyDescent="0.25">
      <c r="A184" s="277"/>
      <c r="B184" s="94" t="s">
        <v>232</v>
      </c>
      <c r="C184" s="156">
        <v>4278.3999999999996</v>
      </c>
      <c r="D184" s="156">
        <v>5479.1</v>
      </c>
      <c r="E184" s="180"/>
      <c r="F184" s="156">
        <v>5002.3999999999996</v>
      </c>
      <c r="G184" s="155">
        <f t="shared" si="29"/>
        <v>116.92221391174272</v>
      </c>
      <c r="H184" s="155">
        <f t="shared" si="30"/>
        <v>91.299666003540707</v>
      </c>
      <c r="I184" s="155" t="e">
        <f t="shared" si="31"/>
        <v>#DIV/0!</v>
      </c>
      <c r="J184" s="145"/>
      <c r="M184" s="249"/>
    </row>
    <row r="185" spans="1:18" s="260" customFormat="1" x14ac:dyDescent="0.25">
      <c r="A185" s="278"/>
      <c r="B185" s="88" t="s">
        <v>74</v>
      </c>
      <c r="C185" s="180">
        <v>1968.5</v>
      </c>
      <c r="D185" s="180">
        <v>3186.6</v>
      </c>
      <c r="E185" s="180"/>
      <c r="F185" s="180">
        <v>2883</v>
      </c>
      <c r="G185" s="155">
        <f t="shared" si="29"/>
        <v>146.45669291338584</v>
      </c>
      <c r="H185" s="155">
        <f t="shared" si="30"/>
        <v>90.472604029373002</v>
      </c>
      <c r="I185" s="155" t="e">
        <f t="shared" si="31"/>
        <v>#DIV/0!</v>
      </c>
      <c r="J185" s="259"/>
      <c r="L185" s="279"/>
    </row>
    <row r="186" spans="1:18" s="260" customFormat="1" x14ac:dyDescent="0.25">
      <c r="A186" s="278"/>
      <c r="B186" s="88" t="s">
        <v>119</v>
      </c>
      <c r="C186" s="180">
        <v>123.1</v>
      </c>
      <c r="D186" s="180">
        <v>303.8</v>
      </c>
      <c r="E186" s="156"/>
      <c r="F186" s="180">
        <v>303.8</v>
      </c>
      <c r="G186" s="155">
        <f t="shared" si="29"/>
        <v>246.79122664500409</v>
      </c>
      <c r="H186" s="155">
        <f t="shared" si="30"/>
        <v>100</v>
      </c>
      <c r="I186" s="155" t="e">
        <f t="shared" si="31"/>
        <v>#DIV/0!</v>
      </c>
      <c r="J186" s="259"/>
      <c r="L186" s="279"/>
    </row>
    <row r="187" spans="1:18" s="35" customFormat="1" ht="30.75" customHeight="1" x14ac:dyDescent="0.25">
      <c r="A187" s="277"/>
      <c r="B187" s="94" t="s">
        <v>251</v>
      </c>
      <c r="C187" s="156">
        <v>5767.4</v>
      </c>
      <c r="D187" s="156">
        <v>5281.8</v>
      </c>
      <c r="E187" s="180"/>
      <c r="F187" s="156">
        <v>4591</v>
      </c>
      <c r="G187" s="155">
        <f t="shared" si="29"/>
        <v>79.602593889794377</v>
      </c>
      <c r="H187" s="155">
        <f t="shared" si="30"/>
        <v>86.921125373925562</v>
      </c>
      <c r="I187" s="155" t="e">
        <f t="shared" si="31"/>
        <v>#DIV/0!</v>
      </c>
      <c r="J187" s="145"/>
    </row>
    <row r="188" spans="1:18" s="252" customFormat="1" x14ac:dyDescent="0.25">
      <c r="A188" s="268"/>
      <c r="B188" s="95" t="s">
        <v>132</v>
      </c>
      <c r="C188" s="180">
        <v>504</v>
      </c>
      <c r="D188" s="180">
        <v>442.8</v>
      </c>
      <c r="E188" s="180"/>
      <c r="F188" s="180">
        <v>442.8</v>
      </c>
      <c r="G188" s="155">
        <f t="shared" si="29"/>
        <v>87.857142857142861</v>
      </c>
      <c r="H188" s="155">
        <f t="shared" si="30"/>
        <v>100</v>
      </c>
      <c r="I188" s="155" t="e">
        <f t="shared" si="31"/>
        <v>#DIV/0!</v>
      </c>
      <c r="J188" s="251"/>
      <c r="L188" s="280"/>
    </row>
    <row r="189" spans="1:18" s="252" customFormat="1" x14ac:dyDescent="0.25">
      <c r="A189" s="268"/>
      <c r="B189" s="88" t="s">
        <v>75</v>
      </c>
      <c r="C189" s="180">
        <v>270</v>
      </c>
      <c r="D189" s="180">
        <v>206.9</v>
      </c>
      <c r="E189" s="180"/>
      <c r="F189" s="180">
        <v>206.9</v>
      </c>
      <c r="G189" s="155">
        <f t="shared" si="29"/>
        <v>76.629629629629633</v>
      </c>
      <c r="H189" s="155">
        <f t="shared" si="30"/>
        <v>100</v>
      </c>
      <c r="I189" s="155" t="e">
        <f t="shared" si="31"/>
        <v>#DIV/0!</v>
      </c>
      <c r="J189" s="251"/>
      <c r="L189" s="280"/>
    </row>
    <row r="190" spans="1:18" s="252" customFormat="1" x14ac:dyDescent="0.25">
      <c r="A190" s="268"/>
      <c r="B190" s="88" t="s">
        <v>252</v>
      </c>
      <c r="C190" s="180">
        <v>1249.3</v>
      </c>
      <c r="D190" s="180">
        <v>1201.5999999999999</v>
      </c>
      <c r="E190" s="217"/>
      <c r="F190" s="180">
        <v>1119.4000000000001</v>
      </c>
      <c r="G190" s="249">
        <f t="shared" si="29"/>
        <v>89.60217721924279</v>
      </c>
      <c r="H190" s="249">
        <f t="shared" si="30"/>
        <v>93.159121171770991</v>
      </c>
      <c r="I190" s="249" t="e">
        <f t="shared" si="31"/>
        <v>#DIV/0!</v>
      </c>
      <c r="J190" s="280"/>
      <c r="L190" s="280"/>
    </row>
    <row r="191" spans="1:18" s="283" customFormat="1" x14ac:dyDescent="0.25">
      <c r="A191" s="281"/>
      <c r="B191" s="88" t="s">
        <v>133</v>
      </c>
      <c r="C191" s="217">
        <v>258.39999999999998</v>
      </c>
      <c r="D191" s="217">
        <v>243.2</v>
      </c>
      <c r="E191" s="218"/>
      <c r="F191" s="217">
        <v>210.1</v>
      </c>
      <c r="G191" s="282">
        <f t="shared" si="29"/>
        <v>81.308049535603715</v>
      </c>
      <c r="H191" s="282">
        <f t="shared" si="30"/>
        <v>86.389802631578945</v>
      </c>
      <c r="I191" s="282" t="e">
        <f t="shared" si="31"/>
        <v>#DIV/0!</v>
      </c>
      <c r="J191" s="282"/>
    </row>
    <row r="192" spans="1:18" s="253" customFormat="1" x14ac:dyDescent="0.25">
      <c r="A192" s="284"/>
      <c r="B192" s="88" t="s">
        <v>205</v>
      </c>
      <c r="C192" s="158">
        <v>262.89999999999998</v>
      </c>
      <c r="D192" s="158">
        <v>282.60000000000002</v>
      </c>
      <c r="E192" s="158"/>
      <c r="F192" s="158">
        <v>282.60000000000002</v>
      </c>
      <c r="G192" s="234">
        <f t="shared" si="29"/>
        <v>107.49334347660708</v>
      </c>
      <c r="H192" s="234">
        <f t="shared" si="30"/>
        <v>100</v>
      </c>
      <c r="I192" s="234" t="e">
        <f>F192/E192*100</f>
        <v>#DIV/0!</v>
      </c>
      <c r="J192" s="285"/>
      <c r="L192" s="286"/>
    </row>
    <row r="193" spans="1:10" s="35" customFormat="1" x14ac:dyDescent="0.25">
      <c r="A193" s="277"/>
      <c r="B193" s="94" t="s">
        <v>76</v>
      </c>
      <c r="C193" s="156">
        <v>276.7</v>
      </c>
      <c r="D193" s="156">
        <v>276.7</v>
      </c>
      <c r="E193" s="156"/>
      <c r="F193" s="156">
        <v>235</v>
      </c>
      <c r="G193" s="155">
        <f t="shared" si="29"/>
        <v>84.929526563064698</v>
      </c>
      <c r="H193" s="155">
        <f t="shared" si="30"/>
        <v>84.929526563064698</v>
      </c>
      <c r="I193" s="155" t="e">
        <f>F193/E193*100</f>
        <v>#DIV/0!</v>
      </c>
      <c r="J193" s="145"/>
    </row>
    <row r="194" spans="1:10" s="35" customFormat="1" x14ac:dyDescent="0.25">
      <c r="A194" s="277"/>
      <c r="B194" s="94" t="s">
        <v>79</v>
      </c>
      <c r="C194" s="156">
        <v>4382.3</v>
      </c>
      <c r="D194" s="156">
        <v>4172.3</v>
      </c>
      <c r="E194" s="156"/>
      <c r="F194" s="156">
        <v>3721.4</v>
      </c>
      <c r="G194" s="155">
        <f t="shared" si="29"/>
        <v>84.918878214636152</v>
      </c>
      <c r="H194" s="155">
        <f t="shared" si="30"/>
        <v>89.193011049061667</v>
      </c>
      <c r="I194" s="155" t="e">
        <f>F194/E194*100</f>
        <v>#DIV/0!</v>
      </c>
      <c r="J194" s="145"/>
    </row>
    <row r="195" spans="1:10" s="218" customFormat="1" x14ac:dyDescent="0.25">
      <c r="A195" s="287"/>
      <c r="B195" s="88" t="s">
        <v>254</v>
      </c>
      <c r="C195" s="158">
        <v>145.4</v>
      </c>
      <c r="D195" s="158">
        <v>145.4</v>
      </c>
      <c r="E195" s="158"/>
      <c r="F195" s="158"/>
      <c r="G195" s="158"/>
      <c r="H195" s="158"/>
      <c r="I195" s="158"/>
      <c r="J195" s="217"/>
    </row>
    <row r="196" spans="1:10" s="139" customFormat="1" x14ac:dyDescent="0.25">
      <c r="A196" s="288"/>
      <c r="B196" s="94" t="s">
        <v>77</v>
      </c>
      <c r="C196" s="156">
        <v>4687.8999999999996</v>
      </c>
      <c r="D196" s="156">
        <v>4449.3</v>
      </c>
      <c r="E196" s="156"/>
      <c r="F196" s="156">
        <v>3713.8</v>
      </c>
      <c r="G196" s="156">
        <f>F196/C196*100</f>
        <v>79.220973143625088</v>
      </c>
      <c r="H196" s="156">
        <f>F196/D196*100</f>
        <v>83.469309779066364</v>
      </c>
      <c r="I196" s="156" t="e">
        <f>F196/E196*100</f>
        <v>#DIV/0!</v>
      </c>
      <c r="J196" s="190"/>
    </row>
    <row r="197" spans="1:10" s="218" customFormat="1" x14ac:dyDescent="0.25">
      <c r="A197" s="287"/>
      <c r="B197" s="93" t="s">
        <v>114</v>
      </c>
      <c r="C197" s="158"/>
      <c r="D197" s="158">
        <v>327</v>
      </c>
      <c r="E197" s="158"/>
      <c r="F197" s="158">
        <v>121.1</v>
      </c>
      <c r="G197" s="156" t="e">
        <f>F197/C197*100</f>
        <v>#DIV/0!</v>
      </c>
      <c r="H197" s="156">
        <f>F197/D197*100</f>
        <v>37.033639143730888</v>
      </c>
      <c r="I197" s="156">
        <v>0</v>
      </c>
      <c r="J197" s="217"/>
    </row>
    <row r="198" spans="1:10" s="218" customFormat="1" x14ac:dyDescent="0.25">
      <c r="A198" s="287"/>
      <c r="B198" s="93" t="s">
        <v>253</v>
      </c>
      <c r="C198" s="158">
        <v>143.5</v>
      </c>
      <c r="D198" s="158">
        <v>143.5</v>
      </c>
      <c r="E198" s="158"/>
      <c r="F198" s="158">
        <v>97.7</v>
      </c>
      <c r="G198" s="156"/>
      <c r="H198" s="156"/>
      <c r="I198" s="156"/>
      <c r="J198" s="217"/>
    </row>
    <row r="199" spans="1:10" s="218" customFormat="1" x14ac:dyDescent="0.25">
      <c r="A199" s="287"/>
      <c r="B199" s="88" t="s">
        <v>205</v>
      </c>
      <c r="C199" s="158"/>
      <c r="D199" s="158">
        <v>183.4</v>
      </c>
      <c r="E199" s="158"/>
      <c r="F199" s="158">
        <v>176.8</v>
      </c>
      <c r="G199" s="156"/>
      <c r="H199" s="156"/>
      <c r="I199" s="156"/>
      <c r="J199" s="217"/>
    </row>
    <row r="200" spans="1:10" s="35" customFormat="1" x14ac:dyDescent="0.25">
      <c r="A200" s="277"/>
      <c r="B200" s="94" t="s">
        <v>78</v>
      </c>
      <c r="C200" s="156">
        <v>2147.6999999999998</v>
      </c>
      <c r="D200" s="156">
        <v>2260.8000000000002</v>
      </c>
      <c r="E200" s="156"/>
      <c r="F200" s="156">
        <v>2067.9</v>
      </c>
      <c r="G200" s="155">
        <f>F200/C200*100</f>
        <v>96.284397262187468</v>
      </c>
      <c r="H200" s="155">
        <f>F200/D200*100</f>
        <v>91.467622080679405</v>
      </c>
      <c r="I200" s="155" t="e">
        <f>F200/E200*100</f>
        <v>#DIV/0!</v>
      </c>
      <c r="J200" s="145"/>
    </row>
    <row r="201" spans="1:10" s="218" customFormat="1" x14ac:dyDescent="0.25">
      <c r="A201" s="287"/>
      <c r="B201" s="93" t="s">
        <v>279</v>
      </c>
      <c r="C201" s="158">
        <v>243.3</v>
      </c>
      <c r="D201" s="158">
        <v>215.4</v>
      </c>
      <c r="E201" s="158"/>
      <c r="F201" s="158">
        <v>185.2</v>
      </c>
      <c r="G201" s="156">
        <f>F201/C201*100</f>
        <v>76.120016440608296</v>
      </c>
      <c r="H201" s="156">
        <f>F201/D201*100</f>
        <v>85.979572887650875</v>
      </c>
      <c r="I201" s="156">
        <v>0</v>
      </c>
      <c r="J201" s="217"/>
    </row>
    <row r="202" spans="1:10" s="218" customFormat="1" x14ac:dyDescent="0.25">
      <c r="A202" s="287"/>
      <c r="B202" s="93" t="s">
        <v>305</v>
      </c>
      <c r="C202" s="158">
        <v>196.6</v>
      </c>
      <c r="D202" s="158">
        <v>196.6</v>
      </c>
      <c r="E202" s="158"/>
      <c r="F202" s="158">
        <v>176.2</v>
      </c>
      <c r="G202" s="156"/>
      <c r="H202" s="156"/>
      <c r="I202" s="156"/>
      <c r="J202" s="217"/>
    </row>
    <row r="203" spans="1:10" s="283" customFormat="1" ht="34.700000000000003" customHeight="1" x14ac:dyDescent="0.25">
      <c r="A203" s="289"/>
      <c r="B203" s="34" t="s">
        <v>228</v>
      </c>
      <c r="C203" s="158">
        <v>400</v>
      </c>
      <c r="D203" s="156">
        <v>400</v>
      </c>
      <c r="E203" s="156"/>
      <c r="F203" s="156">
        <v>280</v>
      </c>
      <c r="G203" s="155"/>
      <c r="H203" s="155"/>
      <c r="I203" s="155"/>
      <c r="J203" s="290"/>
    </row>
    <row r="204" spans="1:10" s="35" customFormat="1" ht="16.5" customHeight="1" x14ac:dyDescent="0.25">
      <c r="A204" s="277"/>
      <c r="B204" s="34" t="s">
        <v>134</v>
      </c>
      <c r="C204" s="156">
        <v>552.29999999999995</v>
      </c>
      <c r="D204" s="156">
        <v>568.29999999999995</v>
      </c>
      <c r="E204" s="156"/>
      <c r="F204" s="156">
        <v>496.2</v>
      </c>
      <c r="G204" s="155">
        <f>F204/C204*100</f>
        <v>89.842476914720265</v>
      </c>
      <c r="H204" s="155">
        <f>F204/D204*100</f>
        <v>87.313038887911318</v>
      </c>
      <c r="I204" s="155" t="e">
        <f>F204/E204*100</f>
        <v>#DIV/0!</v>
      </c>
      <c r="J204" s="145"/>
    </row>
    <row r="205" spans="1:10" s="35" customFormat="1" ht="78.75" x14ac:dyDescent="0.25">
      <c r="A205" s="277">
        <v>6071</v>
      </c>
      <c r="B205" s="34" t="s">
        <v>149</v>
      </c>
      <c r="C205" s="155">
        <v>12965</v>
      </c>
      <c r="D205" s="156">
        <v>31459.267</v>
      </c>
      <c r="E205" s="156">
        <v>31459.267</v>
      </c>
      <c r="F205" s="156">
        <v>31459.267</v>
      </c>
      <c r="G205" s="155">
        <f>F205/C205*100</f>
        <v>242.64764365599692</v>
      </c>
      <c r="H205" s="155">
        <f>F205/D205*100</f>
        <v>100</v>
      </c>
      <c r="I205" s="155">
        <f>F205/E205*100</f>
        <v>100</v>
      </c>
      <c r="J205" s="145"/>
    </row>
    <row r="206" spans="1:10" s="35" customFormat="1" ht="30" x14ac:dyDescent="0.25">
      <c r="A206" s="277"/>
      <c r="B206" s="88" t="s">
        <v>247</v>
      </c>
      <c r="C206" s="179">
        <v>12965</v>
      </c>
      <c r="D206" s="180">
        <v>31459.3</v>
      </c>
      <c r="E206" s="180"/>
      <c r="F206" s="180">
        <v>31459.3</v>
      </c>
      <c r="G206" s="155">
        <f>F206/C206*100</f>
        <v>242.6478981874277</v>
      </c>
      <c r="H206" s="155">
        <f>F206/D206*100</f>
        <v>100</v>
      </c>
      <c r="I206" s="155"/>
      <c r="J206" s="145"/>
    </row>
    <row r="207" spans="1:10" s="35" customFormat="1" hidden="1" x14ac:dyDescent="0.25">
      <c r="A207" s="277"/>
      <c r="B207" s="89" t="s">
        <v>246</v>
      </c>
      <c r="C207" s="257"/>
      <c r="D207" s="258"/>
      <c r="E207" s="258"/>
      <c r="F207" s="258"/>
      <c r="G207" s="155"/>
      <c r="H207" s="155"/>
      <c r="I207" s="155"/>
      <c r="J207" s="145"/>
    </row>
    <row r="208" spans="1:10" s="121" customFormat="1" hidden="1" x14ac:dyDescent="0.25">
      <c r="A208" s="291"/>
      <c r="B208" s="89" t="s">
        <v>245</v>
      </c>
      <c r="C208" s="243"/>
      <c r="D208" s="244"/>
      <c r="E208" s="244"/>
      <c r="F208" s="244"/>
      <c r="G208" s="192" t="e">
        <f>F208/C208*100</f>
        <v>#DIV/0!</v>
      </c>
      <c r="H208" s="192" t="e">
        <f>F208/D208*100</f>
        <v>#DIV/0!</v>
      </c>
      <c r="I208" s="192"/>
      <c r="J208" s="193"/>
    </row>
    <row r="209" spans="1:10" s="121" customFormat="1" hidden="1" x14ac:dyDescent="0.25">
      <c r="A209" s="291"/>
      <c r="B209" s="89" t="s">
        <v>244</v>
      </c>
      <c r="C209" s="243"/>
      <c r="D209" s="244"/>
      <c r="E209" s="244"/>
      <c r="F209" s="244"/>
      <c r="G209" s="192" t="e">
        <f>F209/C209*100</f>
        <v>#DIV/0!</v>
      </c>
      <c r="H209" s="192" t="e">
        <f>F209/D209*100</f>
        <v>#DIV/0!</v>
      </c>
      <c r="I209" s="192"/>
      <c r="J209" s="193"/>
    </row>
    <row r="210" spans="1:10" s="35" customFormat="1" x14ac:dyDescent="0.25">
      <c r="A210" s="142">
        <v>6090</v>
      </c>
      <c r="B210" s="34" t="s">
        <v>32</v>
      </c>
      <c r="C210" s="155">
        <v>367.9</v>
      </c>
      <c r="D210" s="156">
        <v>367.88</v>
      </c>
      <c r="E210" s="156"/>
      <c r="F210" s="156">
        <v>321.49200000000002</v>
      </c>
      <c r="G210" s="155">
        <f>F210/C210*100</f>
        <v>87.385702636586032</v>
      </c>
      <c r="H210" s="155">
        <f>F210/D210*100</f>
        <v>87.390453408720234</v>
      </c>
      <c r="I210" s="155" t="e">
        <f>F210/E210*100</f>
        <v>#DIV/0!</v>
      </c>
      <c r="J210" s="145"/>
    </row>
    <row r="211" spans="1:10" s="252" customFormat="1" ht="30" x14ac:dyDescent="0.25">
      <c r="A211" s="142"/>
      <c r="B211" s="47" t="s">
        <v>233</v>
      </c>
      <c r="C211" s="179">
        <v>367.9</v>
      </c>
      <c r="D211" s="180">
        <v>367.88</v>
      </c>
      <c r="E211" s="180"/>
      <c r="F211" s="180">
        <v>321.5</v>
      </c>
      <c r="G211" s="250">
        <f>F211/C211*100</f>
        <v>87.387877140527323</v>
      </c>
      <c r="H211" s="250">
        <f>F211/D211*100</f>
        <v>87.392628030879635</v>
      </c>
      <c r="I211" s="250" t="e">
        <f>F211/E211*100</f>
        <v>#DIV/0!</v>
      </c>
      <c r="J211" s="251"/>
    </row>
    <row r="212" spans="1:10" s="184" customFormat="1" ht="15.75" hidden="1" customHeight="1" x14ac:dyDescent="0.25">
      <c r="A212" s="213"/>
      <c r="B212" s="72"/>
      <c r="C212" s="243"/>
      <c r="D212" s="244"/>
      <c r="E212" s="244"/>
      <c r="F212" s="244"/>
      <c r="G212" s="182" t="e">
        <f>F212/C212*100</f>
        <v>#DIV/0!</v>
      </c>
      <c r="H212" s="182" t="e">
        <f>F212/D212*100</f>
        <v>#DIV/0!</v>
      </c>
      <c r="I212" s="182" t="e">
        <f>F212/E212*100</f>
        <v>#DIV/0!</v>
      </c>
      <c r="J212" s="183"/>
    </row>
    <row r="213" spans="1:10" s="184" customFormat="1" ht="31.5" x14ac:dyDescent="0.25">
      <c r="A213" s="292">
        <v>7130</v>
      </c>
      <c r="B213" s="34" t="s">
        <v>370</v>
      </c>
      <c r="C213" s="157"/>
      <c r="D213" s="156">
        <v>66.5</v>
      </c>
      <c r="E213" s="156"/>
      <c r="F213" s="156">
        <v>66.5</v>
      </c>
      <c r="G213" s="182"/>
      <c r="H213" s="182"/>
      <c r="I213" s="182"/>
      <c r="J213" s="183"/>
    </row>
    <row r="214" spans="1:10" s="35" customFormat="1" ht="31.5" x14ac:dyDescent="0.25">
      <c r="A214" s="293">
        <v>7461</v>
      </c>
      <c r="B214" s="34" t="s">
        <v>64</v>
      </c>
      <c r="C214" s="155">
        <v>900</v>
      </c>
      <c r="D214" s="156">
        <v>900</v>
      </c>
      <c r="E214" s="156"/>
      <c r="F214" s="156">
        <v>709</v>
      </c>
      <c r="G214" s="155"/>
      <c r="H214" s="155">
        <f>F214/D214*100</f>
        <v>78.777777777777786</v>
      </c>
      <c r="I214" s="155"/>
      <c r="J214" s="145"/>
    </row>
    <row r="215" spans="1:10" s="260" customFormat="1" x14ac:dyDescent="0.25">
      <c r="A215" s="294"/>
      <c r="B215" s="71" t="s">
        <v>226</v>
      </c>
      <c r="C215" s="155">
        <v>900</v>
      </c>
      <c r="D215" s="180">
        <v>900</v>
      </c>
      <c r="E215" s="180"/>
      <c r="F215" s="180">
        <v>709</v>
      </c>
      <c r="G215" s="179"/>
      <c r="H215" s="179"/>
      <c r="I215" s="179"/>
      <c r="J215" s="259"/>
    </row>
    <row r="216" spans="1:10" s="263" customFormat="1" ht="15" hidden="1" x14ac:dyDescent="0.25">
      <c r="A216" s="295"/>
      <c r="B216" s="18"/>
      <c r="C216" s="257"/>
      <c r="D216" s="258"/>
      <c r="E216" s="258"/>
      <c r="F216" s="258"/>
      <c r="G216" s="261"/>
      <c r="H216" s="261"/>
      <c r="I216" s="261"/>
      <c r="J216" s="262"/>
    </row>
    <row r="217" spans="1:10" s="184" customFormat="1" ht="31.5" x14ac:dyDescent="0.25">
      <c r="A217" s="292">
        <v>8110</v>
      </c>
      <c r="B217" s="56" t="s">
        <v>171</v>
      </c>
      <c r="C217" s="185"/>
      <c r="D217" s="192">
        <v>323.48500000000001</v>
      </c>
      <c r="E217" s="192"/>
      <c r="F217" s="192">
        <v>20.7</v>
      </c>
      <c r="G217" s="182"/>
      <c r="H217" s="182"/>
      <c r="I217" s="182"/>
      <c r="J217" s="183"/>
    </row>
    <row r="218" spans="1:10" s="184" customFormat="1" ht="47.25" x14ac:dyDescent="0.25">
      <c r="A218" s="292">
        <v>8743</v>
      </c>
      <c r="B218" s="56" t="s">
        <v>302</v>
      </c>
      <c r="C218" s="185"/>
      <c r="D218" s="192">
        <v>103.592</v>
      </c>
      <c r="E218" s="192"/>
      <c r="F218" s="192">
        <v>103.24</v>
      </c>
      <c r="G218" s="182"/>
      <c r="H218" s="182"/>
      <c r="I218" s="182"/>
      <c r="J218" s="183"/>
    </row>
    <row r="219" spans="1:10" s="184" customFormat="1" ht="47.25" x14ac:dyDescent="0.25">
      <c r="A219" s="292">
        <v>8746</v>
      </c>
      <c r="B219" s="56" t="s">
        <v>334</v>
      </c>
      <c r="C219" s="185"/>
      <c r="D219" s="192">
        <v>444.30799999999999</v>
      </c>
      <c r="E219" s="192"/>
      <c r="F219" s="192">
        <v>317.18200000000002</v>
      </c>
      <c r="G219" s="182"/>
      <c r="H219" s="182"/>
      <c r="I219" s="182"/>
      <c r="J219" s="183"/>
    </row>
    <row r="220" spans="1:10" s="298" customFormat="1" x14ac:dyDescent="0.25">
      <c r="A220" s="292">
        <v>8775</v>
      </c>
      <c r="B220" s="56" t="s">
        <v>304</v>
      </c>
      <c r="C220" s="214"/>
      <c r="D220" s="192">
        <v>1446.402</v>
      </c>
      <c r="E220" s="192"/>
      <c r="F220" s="192">
        <v>1332.62</v>
      </c>
      <c r="G220" s="296"/>
      <c r="H220" s="296"/>
      <c r="I220" s="296"/>
      <c r="J220" s="297"/>
    </row>
    <row r="221" spans="1:10" s="153" customFormat="1" ht="21.75" customHeight="1" x14ac:dyDescent="0.25">
      <c r="A221" s="299">
        <v>8710</v>
      </c>
      <c r="B221" s="68" t="s">
        <v>73</v>
      </c>
      <c r="C221" s="150">
        <v>3604.4</v>
      </c>
      <c r="D221" s="151">
        <v>2541.598</v>
      </c>
      <c r="E221" s="151"/>
      <c r="F221" s="151"/>
      <c r="G221" s="150"/>
      <c r="H221" s="150"/>
      <c r="I221" s="150"/>
      <c r="J221" s="152"/>
    </row>
    <row r="222" spans="1:10" s="153" customFormat="1" ht="24" customHeight="1" x14ac:dyDescent="0.25">
      <c r="A222" s="299">
        <v>9110</v>
      </c>
      <c r="B222" s="68" t="s">
        <v>116</v>
      </c>
      <c r="C222" s="150">
        <v>19584.2</v>
      </c>
      <c r="D222" s="151">
        <v>19584.2</v>
      </c>
      <c r="E222" s="151"/>
      <c r="F222" s="151">
        <v>19584.2</v>
      </c>
      <c r="G222" s="150"/>
      <c r="H222" s="150"/>
      <c r="I222" s="150"/>
      <c r="J222" s="152"/>
    </row>
    <row r="223" spans="1:10" s="304" customFormat="1" ht="19.5" customHeight="1" x14ac:dyDescent="0.3">
      <c r="A223" s="516" t="s">
        <v>72</v>
      </c>
      <c r="B223" s="517"/>
      <c r="C223" s="300">
        <f>C15+C41+C46+C58+C109+C160+C167+C176+C221+C222+C35</f>
        <v>289718.14800000004</v>
      </c>
      <c r="D223" s="301">
        <f>D15+D41+D46+D58+D109+D160+D167+D176+D221+D222+D35</f>
        <v>376920.85700000002</v>
      </c>
      <c r="E223" s="301">
        <f>E15+E41+E46+E58+E109+E160+E167+E176+E221+E222+E35</f>
        <v>31459.267</v>
      </c>
      <c r="F223" s="301">
        <f>F15+F41+F46+F58+F109+F160+F167+F176+F221+F222+F35</f>
        <v>349294.22699999996</v>
      </c>
      <c r="G223" s="302">
        <f>F223/C223*100</f>
        <v>120.56346121610576</v>
      </c>
      <c r="H223" s="302">
        <f>F223/D223*100</f>
        <v>92.670442750266787</v>
      </c>
      <c r="I223" s="302">
        <f>F223/E223*100</f>
        <v>1110.306311332683</v>
      </c>
      <c r="J223" s="303"/>
    </row>
    <row r="224" spans="1:10" s="298" customFormat="1" x14ac:dyDescent="0.25">
      <c r="A224" s="305"/>
      <c r="B224" s="63"/>
      <c r="C224" s="306"/>
      <c r="D224" s="307"/>
      <c r="E224" s="307"/>
      <c r="F224" s="307"/>
      <c r="G224" s="297"/>
      <c r="H224" s="297"/>
      <c r="I224" s="297"/>
      <c r="J224" s="297"/>
    </row>
    <row r="225" spans="1:17" s="35" customFormat="1" ht="19.149999999999999" customHeight="1" x14ac:dyDescent="0.25">
      <c r="A225" s="142"/>
      <c r="B225" s="51" t="s">
        <v>169</v>
      </c>
      <c r="C225" s="150">
        <f>C227+C232</f>
        <v>80.900000000000006</v>
      </c>
      <c r="D225" s="151">
        <f>D227+D232</f>
        <v>9772.6200000000008</v>
      </c>
      <c r="E225" s="151">
        <f t="shared" ref="E225" si="32">E227+E232</f>
        <v>0</v>
      </c>
      <c r="F225" s="151">
        <f>F227+F232</f>
        <v>9104.348</v>
      </c>
      <c r="G225" s="51"/>
      <c r="H225" s="51"/>
      <c r="I225" s="51"/>
      <c r="J225" s="145"/>
    </row>
    <row r="226" spans="1:17" ht="23.45" hidden="1" customHeight="1" x14ac:dyDescent="0.25">
      <c r="A226" s="172"/>
      <c r="B226" s="21"/>
      <c r="C226" s="173"/>
      <c r="D226" s="191"/>
      <c r="E226" s="191"/>
      <c r="F226" s="191"/>
      <c r="G226" s="308"/>
      <c r="H226" s="308" t="e">
        <f>F226/D226*100</f>
        <v>#DIV/0!</v>
      </c>
      <c r="I226" s="308" t="e">
        <f>F226/E226*100</f>
        <v>#DIV/0!</v>
      </c>
      <c r="J226" s="176"/>
    </row>
    <row r="227" spans="1:17" s="135" customFormat="1" x14ac:dyDescent="0.25">
      <c r="A227" s="213">
        <v>9770</v>
      </c>
      <c r="B227" s="36" t="s">
        <v>49</v>
      </c>
      <c r="C227" s="155">
        <f>C228+C230</f>
        <v>80.900000000000006</v>
      </c>
      <c r="D227" s="156">
        <f t="shared" ref="D227:F227" si="33">D228+D230</f>
        <v>537.41999999999996</v>
      </c>
      <c r="E227" s="156"/>
      <c r="F227" s="156">
        <f t="shared" si="33"/>
        <v>487.44000000000005</v>
      </c>
      <c r="G227" s="200">
        <f>F227/C227*100</f>
        <v>602.52163164400497</v>
      </c>
      <c r="H227" s="200">
        <f>F227/D227*100</f>
        <v>90.700011164452405</v>
      </c>
      <c r="I227" s="200" t="e">
        <f>F227/E227*100</f>
        <v>#DIV/0!</v>
      </c>
      <c r="J227" s="215"/>
    </row>
    <row r="228" spans="1:17" s="283" customFormat="1" ht="60" x14ac:dyDescent="0.25">
      <c r="A228" s="269"/>
      <c r="B228" s="57" t="s">
        <v>164</v>
      </c>
      <c r="C228" s="157">
        <v>80.900000000000006</v>
      </c>
      <c r="D228" s="158">
        <v>80.900000000000006</v>
      </c>
      <c r="E228" s="158"/>
      <c r="F228" s="158">
        <v>80.900000000000006</v>
      </c>
      <c r="G228" s="309">
        <f>F228/C228*100</f>
        <v>100</v>
      </c>
      <c r="H228" s="309">
        <f>F228/D228*100</f>
        <v>100</v>
      </c>
      <c r="I228" s="309" t="e">
        <f>F228/E228*100</f>
        <v>#DIV/0!</v>
      </c>
      <c r="J228" s="290"/>
      <c r="P228" s="310"/>
    </row>
    <row r="229" spans="1:17" s="242" customFormat="1" ht="45" hidden="1" x14ac:dyDescent="0.25">
      <c r="A229" s="311"/>
      <c r="B229" s="22" t="s">
        <v>210</v>
      </c>
      <c r="C229" s="157"/>
      <c r="D229" s="158"/>
      <c r="E229" s="158"/>
      <c r="F229" s="158"/>
      <c r="G229" s="240"/>
      <c r="H229" s="240" t="e">
        <f>F229/D229*100</f>
        <v>#DIV/0!</v>
      </c>
      <c r="I229" s="240" t="e">
        <f>F229/E229*100</f>
        <v>#DIV/0!</v>
      </c>
      <c r="J229" s="241"/>
    </row>
    <row r="230" spans="1:17" s="273" customFormat="1" ht="49.9" customHeight="1" x14ac:dyDescent="0.25">
      <c r="A230" s="312"/>
      <c r="B230" s="57" t="s">
        <v>192</v>
      </c>
      <c r="C230" s="157"/>
      <c r="D230" s="158">
        <v>456.52</v>
      </c>
      <c r="E230" s="158"/>
      <c r="F230" s="158">
        <v>406.54</v>
      </c>
      <c r="G230" s="313"/>
      <c r="H230" s="313">
        <f>F230/D230*100</f>
        <v>89.051958293174465</v>
      </c>
      <c r="I230" s="313" t="e">
        <f>F230/E230*100</f>
        <v>#DIV/0!</v>
      </c>
      <c r="J230" s="272"/>
    </row>
    <row r="231" spans="1:17" s="317" customFormat="1" ht="45" hidden="1" x14ac:dyDescent="0.25">
      <c r="A231" s="314"/>
      <c r="B231" s="22" t="s">
        <v>211</v>
      </c>
      <c r="C231" s="164"/>
      <c r="D231" s="165"/>
      <c r="E231" s="165"/>
      <c r="F231" s="165"/>
      <c r="G231" s="315"/>
      <c r="H231" s="315"/>
      <c r="I231" s="315"/>
      <c r="J231" s="316"/>
    </row>
    <row r="232" spans="1:17" s="135" customFormat="1" ht="31.5" x14ac:dyDescent="0.25">
      <c r="A232" s="213">
        <v>9800</v>
      </c>
      <c r="B232" s="36" t="s">
        <v>50</v>
      </c>
      <c r="C232" s="155">
        <f>C233+C234+C239+C236</f>
        <v>0</v>
      </c>
      <c r="D232" s="156">
        <f>D233+D234+D239+D236+D237+D238</f>
        <v>9235.2000000000007</v>
      </c>
      <c r="E232" s="156">
        <f t="shared" ref="E232:F232" si="34">E233+E234+E239+E236+E237+E238</f>
        <v>0</v>
      </c>
      <c r="F232" s="156">
        <f t="shared" si="34"/>
        <v>8616.9079999999994</v>
      </c>
      <c r="G232" s="155">
        <f t="shared" ref="G232:N232" si="35">G233+G234+G239+G236</f>
        <v>0</v>
      </c>
      <c r="H232" s="155">
        <f t="shared" si="35"/>
        <v>293.17066770719487</v>
      </c>
      <c r="I232" s="155" t="e">
        <f t="shared" si="35"/>
        <v>#DIV/0!</v>
      </c>
      <c r="J232" s="155">
        <f t="shared" si="35"/>
        <v>0</v>
      </c>
      <c r="K232" s="155">
        <f t="shared" si="35"/>
        <v>0</v>
      </c>
      <c r="L232" s="155">
        <f t="shared" si="35"/>
        <v>0</v>
      </c>
      <c r="M232" s="155">
        <f t="shared" si="35"/>
        <v>0</v>
      </c>
      <c r="N232" s="155">
        <f t="shared" si="35"/>
        <v>0</v>
      </c>
    </row>
    <row r="233" spans="1:17" ht="30" x14ac:dyDescent="0.25">
      <c r="A233" s="318"/>
      <c r="B233" s="57" t="s">
        <v>223</v>
      </c>
      <c r="C233" s="157"/>
      <c r="D233" s="225">
        <v>303</v>
      </c>
      <c r="E233" s="225"/>
      <c r="F233" s="225">
        <v>303</v>
      </c>
      <c r="G233" s="308"/>
      <c r="H233" s="308">
        <f>F233/D233*100</f>
        <v>100</v>
      </c>
      <c r="I233" s="308"/>
      <c r="J233" s="176"/>
    </row>
    <row r="234" spans="1:17" ht="30" x14ac:dyDescent="0.25">
      <c r="A234" s="318"/>
      <c r="B234" s="57" t="s">
        <v>222</v>
      </c>
      <c r="C234" s="157"/>
      <c r="D234" s="225">
        <v>326</v>
      </c>
      <c r="E234" s="225"/>
      <c r="F234" s="225">
        <f>325.485</f>
        <v>325.48500000000001</v>
      </c>
      <c r="G234" s="308"/>
      <c r="H234" s="308">
        <f>F234/D234*100</f>
        <v>99.842024539877301</v>
      </c>
      <c r="I234" s="308" t="e">
        <f>F234/E234*100</f>
        <v>#DIV/0!</v>
      </c>
      <c r="J234" s="176"/>
    </row>
    <row r="235" spans="1:17" hidden="1" x14ac:dyDescent="0.25">
      <c r="A235" s="318"/>
      <c r="B235" s="57"/>
      <c r="C235" s="157"/>
      <c r="D235" s="225"/>
      <c r="E235" s="225"/>
      <c r="F235" s="225"/>
      <c r="G235" s="308"/>
      <c r="H235" s="308"/>
      <c r="I235" s="308"/>
      <c r="J235" s="176"/>
    </row>
    <row r="236" spans="1:17" s="171" customFormat="1" ht="30" x14ac:dyDescent="0.25">
      <c r="A236" s="312"/>
      <c r="B236" s="62" t="s">
        <v>224</v>
      </c>
      <c r="C236" s="221"/>
      <c r="D236" s="225">
        <v>55</v>
      </c>
      <c r="E236" s="225"/>
      <c r="F236" s="225">
        <v>0</v>
      </c>
      <c r="G236" s="319"/>
      <c r="H236" s="319">
        <f>F236/D236*100</f>
        <v>0</v>
      </c>
      <c r="I236" s="319" t="e">
        <f>F236/E236*100</f>
        <v>#DIV/0!</v>
      </c>
      <c r="J236" s="170"/>
    </row>
    <row r="237" spans="1:17" s="171" customFormat="1" ht="30" x14ac:dyDescent="0.25">
      <c r="A237" s="312"/>
      <c r="B237" s="62" t="s">
        <v>291</v>
      </c>
      <c r="C237" s="221"/>
      <c r="D237" s="225">
        <v>57</v>
      </c>
      <c r="E237" s="225"/>
      <c r="F237" s="225">
        <v>45.103000000000002</v>
      </c>
      <c r="G237" s="319"/>
      <c r="H237" s="319"/>
      <c r="I237" s="319"/>
      <c r="J237" s="170"/>
    </row>
    <row r="238" spans="1:17" s="171" customFormat="1" x14ac:dyDescent="0.25">
      <c r="A238" s="312"/>
      <c r="B238" s="62" t="s">
        <v>345</v>
      </c>
      <c r="C238" s="221"/>
      <c r="D238" s="225">
        <v>250</v>
      </c>
      <c r="E238" s="225"/>
      <c r="F238" s="225">
        <v>249.12</v>
      </c>
      <c r="G238" s="319"/>
      <c r="H238" s="319"/>
      <c r="I238" s="319"/>
      <c r="J238" s="170"/>
    </row>
    <row r="239" spans="1:17" s="171" customFormat="1" ht="60" x14ac:dyDescent="0.25">
      <c r="A239" s="312"/>
      <c r="B239" s="105" t="s">
        <v>384</v>
      </c>
      <c r="C239" s="221"/>
      <c r="D239" s="225">
        <f>D240+D241+D242+D243+D244+D245+D246+D247+D248+D250+D249+D251+D252+D253+D254+D255+D256+D257+D258+D259</f>
        <v>8244.2000000000007</v>
      </c>
      <c r="E239" s="225">
        <f t="shared" ref="E239:F239" si="36">E240+E241+E242+E243+E244+E245+E246+E247+E248+E250+E249+E251+E252+E253+E254+E255+E256+E257+E258+E259</f>
        <v>0</v>
      </c>
      <c r="F239" s="225">
        <f t="shared" si="36"/>
        <v>7694.2</v>
      </c>
      <c r="G239" s="319"/>
      <c r="H239" s="319">
        <f>F239/D239*100</f>
        <v>93.328643167317608</v>
      </c>
      <c r="I239" s="319" t="e">
        <f>F239/E239*100</f>
        <v>#DIV/0!</v>
      </c>
      <c r="J239" s="170"/>
      <c r="Q239" s="320"/>
    </row>
    <row r="240" spans="1:17" s="171" customFormat="1" x14ac:dyDescent="0.25">
      <c r="A240" s="312"/>
      <c r="B240" s="106" t="s">
        <v>294</v>
      </c>
      <c r="C240" s="214"/>
      <c r="D240" s="192">
        <v>1000</v>
      </c>
      <c r="E240" s="192"/>
      <c r="F240" s="192">
        <v>1000</v>
      </c>
      <c r="G240" s="319"/>
      <c r="H240" s="319"/>
      <c r="I240" s="319"/>
      <c r="J240" s="170"/>
    </row>
    <row r="241" spans="1:10" s="171" customFormat="1" x14ac:dyDescent="0.25">
      <c r="A241" s="312"/>
      <c r="B241" s="106" t="s">
        <v>293</v>
      </c>
      <c r="C241" s="214"/>
      <c r="D241" s="192">
        <v>1500</v>
      </c>
      <c r="E241" s="192"/>
      <c r="F241" s="192">
        <v>1500</v>
      </c>
      <c r="G241" s="319"/>
      <c r="H241" s="319"/>
      <c r="I241" s="319"/>
      <c r="J241" s="170"/>
    </row>
    <row r="242" spans="1:10" s="171" customFormat="1" x14ac:dyDescent="0.25">
      <c r="A242" s="312"/>
      <c r="B242" s="106" t="s">
        <v>292</v>
      </c>
      <c r="C242" s="214"/>
      <c r="D242" s="192">
        <v>1000</v>
      </c>
      <c r="E242" s="192"/>
      <c r="F242" s="192">
        <v>1000</v>
      </c>
      <c r="G242" s="319"/>
      <c r="H242" s="319"/>
      <c r="I242" s="319"/>
      <c r="J242" s="170"/>
    </row>
    <row r="243" spans="1:10" s="171" customFormat="1" x14ac:dyDescent="0.25">
      <c r="A243" s="312"/>
      <c r="B243" s="106" t="s">
        <v>287</v>
      </c>
      <c r="C243" s="214"/>
      <c r="D243" s="192">
        <v>644.20000000000005</v>
      </c>
      <c r="E243" s="192"/>
      <c r="F243" s="192">
        <v>644.20000000000005</v>
      </c>
      <c r="G243" s="319"/>
      <c r="H243" s="319"/>
      <c r="I243" s="319"/>
      <c r="J243" s="170"/>
    </row>
    <row r="244" spans="1:10" s="171" customFormat="1" x14ac:dyDescent="0.25">
      <c r="A244" s="312"/>
      <c r="B244" s="106" t="s">
        <v>284</v>
      </c>
      <c r="C244" s="214"/>
      <c r="D244" s="192">
        <v>300</v>
      </c>
      <c r="E244" s="192"/>
      <c r="F244" s="192">
        <v>300</v>
      </c>
      <c r="G244" s="319"/>
      <c r="H244" s="319"/>
      <c r="I244" s="319"/>
      <c r="J244" s="170"/>
    </row>
    <row r="245" spans="1:10" s="171" customFormat="1" x14ac:dyDescent="0.25">
      <c r="A245" s="312"/>
      <c r="B245" s="106" t="s">
        <v>285</v>
      </c>
      <c r="C245" s="221"/>
      <c r="D245" s="192">
        <v>300</v>
      </c>
      <c r="E245" s="192"/>
      <c r="F245" s="192">
        <v>300</v>
      </c>
      <c r="G245" s="319"/>
      <c r="H245" s="319"/>
      <c r="I245" s="319"/>
      <c r="J245" s="170"/>
    </row>
    <row r="246" spans="1:10" s="171" customFormat="1" x14ac:dyDescent="0.25">
      <c r="A246" s="312"/>
      <c r="B246" s="106" t="s">
        <v>335</v>
      </c>
      <c r="C246" s="221"/>
      <c r="D246" s="192">
        <v>250</v>
      </c>
      <c r="E246" s="192"/>
      <c r="F246" s="192">
        <v>250</v>
      </c>
      <c r="G246" s="319"/>
      <c r="H246" s="319"/>
      <c r="I246" s="319"/>
      <c r="J246" s="170"/>
    </row>
    <row r="247" spans="1:10" s="171" customFormat="1" x14ac:dyDescent="0.25">
      <c r="A247" s="312"/>
      <c r="B247" s="106" t="s">
        <v>289</v>
      </c>
      <c r="C247" s="221"/>
      <c r="D247" s="192">
        <v>250</v>
      </c>
      <c r="E247" s="192"/>
      <c r="F247" s="192">
        <v>250</v>
      </c>
      <c r="G247" s="319"/>
      <c r="H247" s="319"/>
      <c r="I247" s="319"/>
      <c r="J247" s="170"/>
    </row>
    <row r="248" spans="1:10" s="171" customFormat="1" x14ac:dyDescent="0.25">
      <c r="A248" s="312"/>
      <c r="B248" s="106" t="s">
        <v>288</v>
      </c>
      <c r="C248" s="221"/>
      <c r="D248" s="192">
        <v>250</v>
      </c>
      <c r="E248" s="192"/>
      <c r="F248" s="192">
        <v>250</v>
      </c>
      <c r="G248" s="319"/>
      <c r="H248" s="319"/>
      <c r="I248" s="319"/>
      <c r="J248" s="170"/>
    </row>
    <row r="249" spans="1:10" s="171" customFormat="1" x14ac:dyDescent="0.25">
      <c r="A249" s="312"/>
      <c r="B249" s="106" t="s">
        <v>286</v>
      </c>
      <c r="C249" s="221"/>
      <c r="D249" s="192">
        <v>300</v>
      </c>
      <c r="E249" s="192"/>
      <c r="F249" s="192">
        <v>300</v>
      </c>
      <c r="G249" s="319"/>
      <c r="H249" s="319"/>
      <c r="I249" s="319"/>
      <c r="J249" s="170"/>
    </row>
    <row r="250" spans="1:10" s="171" customFormat="1" x14ac:dyDescent="0.25">
      <c r="A250" s="312"/>
      <c r="B250" s="106" t="s">
        <v>290</v>
      </c>
      <c r="C250" s="221"/>
      <c r="D250" s="192">
        <v>300</v>
      </c>
      <c r="E250" s="192"/>
      <c r="F250" s="192">
        <v>0</v>
      </c>
      <c r="G250" s="319"/>
      <c r="H250" s="319"/>
      <c r="I250" s="319"/>
      <c r="J250" s="170"/>
    </row>
    <row r="251" spans="1:10" s="171" customFormat="1" x14ac:dyDescent="0.25">
      <c r="A251" s="312"/>
      <c r="B251" s="106" t="s">
        <v>336</v>
      </c>
      <c r="C251" s="221"/>
      <c r="D251" s="192">
        <v>250</v>
      </c>
      <c r="E251" s="192"/>
      <c r="F251" s="192">
        <v>250</v>
      </c>
      <c r="G251" s="321"/>
      <c r="H251" s="321"/>
      <c r="I251" s="321"/>
      <c r="J251" s="320"/>
    </row>
    <row r="252" spans="1:10" s="171" customFormat="1" x14ac:dyDescent="0.25">
      <c r="A252" s="312"/>
      <c r="B252" s="106" t="s">
        <v>337</v>
      </c>
      <c r="C252" s="221"/>
      <c r="D252" s="192">
        <v>250</v>
      </c>
      <c r="E252" s="192"/>
      <c r="F252" s="192"/>
      <c r="G252" s="321"/>
      <c r="H252" s="321"/>
      <c r="I252" s="321"/>
      <c r="J252" s="320"/>
    </row>
    <row r="253" spans="1:10" s="171" customFormat="1" x14ac:dyDescent="0.25">
      <c r="A253" s="312"/>
      <c r="B253" s="106" t="s">
        <v>338</v>
      </c>
      <c r="C253" s="221"/>
      <c r="D253" s="192">
        <v>250</v>
      </c>
      <c r="E253" s="192"/>
      <c r="F253" s="192">
        <v>250</v>
      </c>
      <c r="G253" s="321"/>
      <c r="H253" s="321"/>
      <c r="I253" s="321"/>
      <c r="J253" s="320"/>
    </row>
    <row r="254" spans="1:10" s="171" customFormat="1" x14ac:dyDescent="0.25">
      <c r="A254" s="312"/>
      <c r="B254" s="106" t="s">
        <v>339</v>
      </c>
      <c r="C254" s="221"/>
      <c r="D254" s="192">
        <v>250</v>
      </c>
      <c r="E254" s="192"/>
      <c r="F254" s="192">
        <v>250</v>
      </c>
      <c r="G254" s="321"/>
      <c r="H254" s="321"/>
      <c r="I254" s="321"/>
      <c r="J254" s="320"/>
    </row>
    <row r="255" spans="1:10" s="171" customFormat="1" x14ac:dyDescent="0.25">
      <c r="A255" s="312"/>
      <c r="B255" s="106" t="s">
        <v>340</v>
      </c>
      <c r="C255" s="221"/>
      <c r="D255" s="192">
        <v>250</v>
      </c>
      <c r="E255" s="192"/>
      <c r="F255" s="192">
        <v>250</v>
      </c>
      <c r="G255" s="321"/>
      <c r="H255" s="321"/>
      <c r="I255" s="321"/>
      <c r="J255" s="320"/>
    </row>
    <row r="256" spans="1:10" s="171" customFormat="1" x14ac:dyDescent="0.25">
      <c r="A256" s="312"/>
      <c r="B256" s="106" t="s">
        <v>341</v>
      </c>
      <c r="C256" s="221"/>
      <c r="D256" s="192">
        <v>250</v>
      </c>
      <c r="E256" s="192"/>
      <c r="F256" s="192">
        <v>250</v>
      </c>
      <c r="G256" s="321"/>
      <c r="H256" s="321"/>
      <c r="I256" s="321"/>
      <c r="J256" s="320"/>
    </row>
    <row r="257" spans="1:16" s="171" customFormat="1" x14ac:dyDescent="0.25">
      <c r="A257" s="312"/>
      <c r="B257" s="106" t="s">
        <v>342</v>
      </c>
      <c r="C257" s="221"/>
      <c r="D257" s="192">
        <v>250</v>
      </c>
      <c r="E257" s="192"/>
      <c r="F257" s="192">
        <v>250</v>
      </c>
      <c r="G257" s="321"/>
      <c r="H257" s="321"/>
      <c r="I257" s="321"/>
      <c r="J257" s="320"/>
    </row>
    <row r="258" spans="1:16" s="171" customFormat="1" x14ac:dyDescent="0.25">
      <c r="A258" s="312"/>
      <c r="B258" s="106" t="s">
        <v>343</v>
      </c>
      <c r="C258" s="221"/>
      <c r="D258" s="192">
        <v>150</v>
      </c>
      <c r="E258" s="192"/>
      <c r="F258" s="192">
        <v>150</v>
      </c>
      <c r="G258" s="321"/>
      <c r="H258" s="321"/>
      <c r="I258" s="321"/>
      <c r="J258" s="320"/>
    </row>
    <row r="259" spans="1:16" s="171" customFormat="1" x14ac:dyDescent="0.25">
      <c r="A259" s="312"/>
      <c r="B259" s="106" t="s">
        <v>344</v>
      </c>
      <c r="C259" s="221"/>
      <c r="D259" s="192">
        <v>250</v>
      </c>
      <c r="E259" s="192"/>
      <c r="F259" s="192">
        <v>250</v>
      </c>
      <c r="G259" s="321"/>
      <c r="H259" s="321"/>
      <c r="I259" s="321"/>
      <c r="J259" s="320"/>
    </row>
    <row r="260" spans="1:16" s="206" customFormat="1" ht="20.25" customHeight="1" x14ac:dyDescent="0.25">
      <c r="A260" s="537" t="s">
        <v>234</v>
      </c>
      <c r="B260" s="538"/>
      <c r="C260" s="150">
        <f>C225</f>
        <v>80.900000000000006</v>
      </c>
      <c r="D260" s="151">
        <f>D225</f>
        <v>9772.6200000000008</v>
      </c>
      <c r="E260" s="151">
        <f>E225</f>
        <v>0</v>
      </c>
      <c r="F260" s="151">
        <f>F225</f>
        <v>9104.348</v>
      </c>
      <c r="G260" s="274">
        <f t="shared" ref="G260:N260" si="37">G232+G227</f>
        <v>602.52163164400497</v>
      </c>
      <c r="H260" s="274">
        <f t="shared" si="37"/>
        <v>383.87067887164727</v>
      </c>
      <c r="I260" s="274" t="e">
        <f t="shared" si="37"/>
        <v>#DIV/0!</v>
      </c>
      <c r="J260" s="274">
        <f t="shared" si="37"/>
        <v>0</v>
      </c>
      <c r="K260" s="274">
        <f t="shared" si="37"/>
        <v>0</v>
      </c>
      <c r="L260" s="274">
        <f t="shared" si="37"/>
        <v>0</v>
      </c>
      <c r="M260" s="274">
        <f t="shared" si="37"/>
        <v>0</v>
      </c>
      <c r="N260" s="274">
        <f t="shared" si="37"/>
        <v>0</v>
      </c>
    </row>
    <row r="261" spans="1:16" s="135" customFormat="1" x14ac:dyDescent="0.25">
      <c r="A261" s="322"/>
      <c r="B261" s="64"/>
      <c r="C261" s="323"/>
      <c r="D261" s="324"/>
      <c r="E261" s="324"/>
      <c r="F261" s="324"/>
      <c r="G261" s="200"/>
      <c r="H261" s="200"/>
      <c r="I261" s="200"/>
      <c r="J261" s="215"/>
    </row>
    <row r="262" spans="1:16" s="35" customFormat="1" ht="58.7" customHeight="1" x14ac:dyDescent="0.3">
      <c r="A262" s="518" t="s">
        <v>69</v>
      </c>
      <c r="B262" s="518"/>
      <c r="C262" s="325">
        <f t="shared" ref="C262:N262" si="38">C223+C260</f>
        <v>289799.04800000007</v>
      </c>
      <c r="D262" s="326">
        <f t="shared" si="38"/>
        <v>386693.47700000001</v>
      </c>
      <c r="E262" s="326">
        <f t="shared" si="38"/>
        <v>31459.267</v>
      </c>
      <c r="F262" s="326">
        <f t="shared" si="38"/>
        <v>358398.57499999995</v>
      </c>
      <c r="G262" s="325">
        <f t="shared" si="38"/>
        <v>723.08509286011076</v>
      </c>
      <c r="H262" s="325">
        <f t="shared" si="38"/>
        <v>476.54112162191404</v>
      </c>
      <c r="I262" s="325" t="e">
        <f t="shared" si="38"/>
        <v>#DIV/0!</v>
      </c>
      <c r="J262" s="325">
        <f t="shared" si="38"/>
        <v>0</v>
      </c>
      <c r="K262" s="325">
        <f t="shared" si="38"/>
        <v>0</v>
      </c>
      <c r="L262" s="325">
        <f t="shared" si="38"/>
        <v>0</v>
      </c>
      <c r="M262" s="325">
        <f t="shared" si="38"/>
        <v>0</v>
      </c>
      <c r="N262" s="327">
        <f t="shared" si="38"/>
        <v>0</v>
      </c>
      <c r="O262" s="328"/>
    </row>
    <row r="263" spans="1:16" s="253" customFormat="1" hidden="1" x14ac:dyDescent="0.25">
      <c r="A263" s="329"/>
      <c r="B263" s="65"/>
      <c r="C263" s="330"/>
      <c r="D263" s="505"/>
      <c r="E263" s="505"/>
      <c r="F263" s="505"/>
      <c r="G263" s="331"/>
      <c r="H263" s="331"/>
      <c r="I263" s="332"/>
      <c r="J263" s="285"/>
    </row>
    <row r="264" spans="1:16" s="135" customFormat="1" ht="20.25" x14ac:dyDescent="0.3">
      <c r="A264" s="305"/>
      <c r="B264" s="534" t="s">
        <v>70</v>
      </c>
      <c r="C264" s="535"/>
      <c r="D264" s="535"/>
      <c r="E264" s="535"/>
      <c r="F264" s="535"/>
      <c r="G264" s="535"/>
      <c r="H264" s="535"/>
      <c r="I264" s="536"/>
      <c r="J264" s="134"/>
    </row>
    <row r="265" spans="1:16" s="298" customFormat="1" x14ac:dyDescent="0.25">
      <c r="A265" s="305"/>
      <c r="B265" s="51" t="s">
        <v>5</v>
      </c>
      <c r="C265" s="150">
        <f>C266+C268</f>
        <v>525</v>
      </c>
      <c r="D265" s="151">
        <f>D266+D268</f>
        <v>469.34999999999997</v>
      </c>
      <c r="E265" s="151">
        <f>E266+E268</f>
        <v>0</v>
      </c>
      <c r="F265" s="151">
        <f t="shared" ref="F265" si="39">F266+F268</f>
        <v>432.19900000000001</v>
      </c>
      <c r="G265" s="296">
        <f t="shared" ref="G265:G274" si="40">F265/C265*100</f>
        <v>82.323619047619047</v>
      </c>
      <c r="H265" s="296">
        <f t="shared" ref="H265:H274" si="41">F265/D265*100</f>
        <v>92.084585064450835</v>
      </c>
      <c r="I265" s="296" t="e">
        <f t="shared" ref="I265:I274" si="42">F265/E265*100</f>
        <v>#DIV/0!</v>
      </c>
      <c r="J265" s="297" t="e">
        <f>J266+J268+J294</f>
        <v>#REF!</v>
      </c>
    </row>
    <row r="266" spans="1:16" s="135" customFormat="1" ht="47.25" x14ac:dyDescent="0.25">
      <c r="A266" s="178" t="s">
        <v>71</v>
      </c>
      <c r="B266" s="34" t="s">
        <v>7</v>
      </c>
      <c r="C266" s="155">
        <f>C267</f>
        <v>57</v>
      </c>
      <c r="D266" s="156">
        <f t="shared" ref="D266:F266" si="43">D267</f>
        <v>80.2</v>
      </c>
      <c r="E266" s="156"/>
      <c r="F266" s="156">
        <f t="shared" si="43"/>
        <v>45.6</v>
      </c>
      <c r="G266" s="214">
        <f t="shared" si="40"/>
        <v>80</v>
      </c>
      <c r="H266" s="214">
        <f t="shared" si="41"/>
        <v>56.857855361596009</v>
      </c>
      <c r="I266" s="214" t="e">
        <f t="shared" si="42"/>
        <v>#DIV/0!</v>
      </c>
      <c r="J266" s="215"/>
    </row>
    <row r="267" spans="1:16" s="135" customFormat="1" ht="31.5" x14ac:dyDescent="0.25">
      <c r="A267" s="178"/>
      <c r="B267" s="45" t="s">
        <v>368</v>
      </c>
      <c r="C267" s="155">
        <v>57</v>
      </c>
      <c r="D267" s="156">
        <v>80.2</v>
      </c>
      <c r="E267" s="156"/>
      <c r="F267" s="156">
        <v>45.6</v>
      </c>
      <c r="G267" s="214">
        <f t="shared" si="40"/>
        <v>80</v>
      </c>
      <c r="H267" s="214">
        <f t="shared" si="41"/>
        <v>56.857855361596009</v>
      </c>
      <c r="I267" s="214" t="e">
        <f t="shared" si="42"/>
        <v>#DIV/0!</v>
      </c>
      <c r="J267" s="215"/>
    </row>
    <row r="268" spans="1:16" s="135" customFormat="1" ht="31.5" x14ac:dyDescent="0.25">
      <c r="A268" s="178" t="s">
        <v>52</v>
      </c>
      <c r="B268" s="45" t="s">
        <v>8</v>
      </c>
      <c r="C268" s="155">
        <f>C269+C270+C271+C272+C273+C274</f>
        <v>468</v>
      </c>
      <c r="D268" s="156">
        <f>D269+D270+D271+D272+D273+D274</f>
        <v>389.15</v>
      </c>
      <c r="E268" s="156"/>
      <c r="F268" s="156">
        <f>F269+F270+F271+F272+F273+F274</f>
        <v>386.59899999999999</v>
      </c>
      <c r="G268" s="214">
        <f t="shared" si="40"/>
        <v>82.606623931623929</v>
      </c>
      <c r="H268" s="214">
        <f t="shared" si="41"/>
        <v>99.344468713863549</v>
      </c>
      <c r="I268" s="214" t="e">
        <f t="shared" si="42"/>
        <v>#DIV/0!</v>
      </c>
      <c r="J268" s="215"/>
    </row>
    <row r="269" spans="1:16" s="133" customFormat="1" ht="17.45" customHeight="1" x14ac:dyDescent="0.25">
      <c r="A269" s="178"/>
      <c r="B269" s="44" t="s">
        <v>235</v>
      </c>
      <c r="C269" s="333">
        <v>66</v>
      </c>
      <c r="D269" s="334">
        <v>66</v>
      </c>
      <c r="E269" s="334"/>
      <c r="F269" s="334">
        <v>66</v>
      </c>
      <c r="G269" s="214">
        <f t="shared" si="40"/>
        <v>100</v>
      </c>
      <c r="H269" s="214">
        <f t="shared" si="41"/>
        <v>100</v>
      </c>
      <c r="I269" s="214" t="e">
        <f t="shared" si="42"/>
        <v>#DIV/0!</v>
      </c>
      <c r="J269" s="335"/>
    </row>
    <row r="270" spans="1:16" s="135" customFormat="1" x14ac:dyDescent="0.25">
      <c r="A270" s="178"/>
      <c r="B270" s="44" t="s">
        <v>347</v>
      </c>
      <c r="C270" s="155">
        <v>135</v>
      </c>
      <c r="D270" s="156">
        <v>31.2</v>
      </c>
      <c r="E270" s="156"/>
      <c r="F270" s="156">
        <v>31.2</v>
      </c>
      <c r="G270" s="214">
        <f t="shared" si="40"/>
        <v>23.111111111111111</v>
      </c>
      <c r="H270" s="214">
        <f t="shared" si="41"/>
        <v>100</v>
      </c>
      <c r="I270" s="214" t="e">
        <f t="shared" si="42"/>
        <v>#DIV/0!</v>
      </c>
      <c r="J270" s="215"/>
    </row>
    <row r="271" spans="1:16" s="121" customFormat="1" x14ac:dyDescent="0.25">
      <c r="A271" s="186"/>
      <c r="B271" s="110" t="s">
        <v>348</v>
      </c>
      <c r="C271" s="191"/>
      <c r="D271" s="156">
        <v>49</v>
      </c>
      <c r="E271" s="156"/>
      <c r="F271" s="156">
        <v>47.999000000000002</v>
      </c>
      <c r="G271" s="192" t="e">
        <f t="shared" si="40"/>
        <v>#DIV/0!</v>
      </c>
      <c r="H271" s="192">
        <f t="shared" si="41"/>
        <v>97.95714285714287</v>
      </c>
      <c r="I271" s="192" t="e">
        <f t="shared" si="42"/>
        <v>#DIV/0!</v>
      </c>
      <c r="J271" s="193"/>
    </row>
    <row r="272" spans="1:16" s="35" customFormat="1" x14ac:dyDescent="0.25">
      <c r="A272" s="154"/>
      <c r="B272" s="44" t="s">
        <v>221</v>
      </c>
      <c r="C272" s="156">
        <v>90</v>
      </c>
      <c r="D272" s="156">
        <v>52.8</v>
      </c>
      <c r="E272" s="156"/>
      <c r="F272" s="156">
        <v>52.4</v>
      </c>
      <c r="G272" s="155">
        <f t="shared" si="40"/>
        <v>58.222222222222221</v>
      </c>
      <c r="H272" s="155">
        <f t="shared" si="41"/>
        <v>99.242424242424249</v>
      </c>
      <c r="I272" s="155" t="e">
        <f t="shared" si="42"/>
        <v>#DIV/0!</v>
      </c>
      <c r="J272" s="145"/>
      <c r="P272" s="249"/>
    </row>
    <row r="273" spans="1:15" s="135" customFormat="1" ht="31.5" x14ac:dyDescent="0.25">
      <c r="A273" s="178"/>
      <c r="B273" s="69" t="s">
        <v>260</v>
      </c>
      <c r="C273" s="214">
        <v>90</v>
      </c>
      <c r="D273" s="192">
        <v>135.25</v>
      </c>
      <c r="E273" s="192"/>
      <c r="F273" s="156">
        <v>134.1</v>
      </c>
      <c r="G273" s="214">
        <f t="shared" si="40"/>
        <v>149</v>
      </c>
      <c r="H273" s="214">
        <f t="shared" si="41"/>
        <v>99.149722735674672</v>
      </c>
      <c r="I273" s="214" t="e">
        <f t="shared" si="42"/>
        <v>#DIV/0!</v>
      </c>
      <c r="J273" s="215"/>
    </row>
    <row r="274" spans="1:15" s="135" customFormat="1" x14ac:dyDescent="0.25">
      <c r="A274" s="178"/>
      <c r="B274" s="69" t="s">
        <v>225</v>
      </c>
      <c r="C274" s="214">
        <v>87</v>
      </c>
      <c r="D274" s="192">
        <v>54.9</v>
      </c>
      <c r="E274" s="192"/>
      <c r="F274" s="192">
        <v>54.9</v>
      </c>
      <c r="G274" s="214">
        <f t="shared" si="40"/>
        <v>63.103448275862064</v>
      </c>
      <c r="H274" s="214">
        <f t="shared" si="41"/>
        <v>100</v>
      </c>
      <c r="I274" s="214" t="e">
        <f t="shared" si="42"/>
        <v>#DIV/0!</v>
      </c>
      <c r="J274" s="215"/>
    </row>
    <row r="275" spans="1:15" s="35" customFormat="1" x14ac:dyDescent="0.25">
      <c r="A275" s="149"/>
      <c r="B275" s="51" t="s">
        <v>18</v>
      </c>
      <c r="C275" s="150">
        <f>C278+C285+C288+C287+C290+C292+C293+C276+C281+C283+C284+C286+C289+C291</f>
        <v>150</v>
      </c>
      <c r="D275" s="151">
        <f>D278+D285+D288+D287+D290+D292+D293+D276+D281+D283+D284+D286+D289+D291</f>
        <v>8870.628999999999</v>
      </c>
      <c r="E275" s="151">
        <f>E293+E292+E291+E290+E289+E288+E287+E286+E285+E284+E283+E281+E278+E276</f>
        <v>0</v>
      </c>
      <c r="F275" s="151">
        <f t="shared" ref="F275" si="44">F278+F285+F288+F287+F290+F292+F293+F276+F281+F283+F284+F286+F289+F291</f>
        <v>7266.4060000000009</v>
      </c>
      <c r="G275" s="150" t="e">
        <f t="shared" ref="G275:N275" si="45">G278+G285+G288+G287+G290+G292+G293+G276+G281</f>
        <v>#DIV/0!</v>
      </c>
      <c r="H275" s="150">
        <f t="shared" si="45"/>
        <v>95.79402258939929</v>
      </c>
      <c r="I275" s="150" t="e">
        <f t="shared" si="45"/>
        <v>#DIV/0!</v>
      </c>
      <c r="J275" s="150">
        <f t="shared" si="45"/>
        <v>0</v>
      </c>
      <c r="K275" s="150">
        <f t="shared" si="45"/>
        <v>0</v>
      </c>
      <c r="L275" s="150">
        <f t="shared" si="45"/>
        <v>0</v>
      </c>
      <c r="M275" s="150">
        <f t="shared" si="45"/>
        <v>0</v>
      </c>
      <c r="N275" s="150">
        <f t="shared" si="45"/>
        <v>0</v>
      </c>
    </row>
    <row r="276" spans="1:15" s="35" customFormat="1" x14ac:dyDescent="0.25">
      <c r="A276" s="142">
        <v>1010</v>
      </c>
      <c r="B276" s="58" t="s">
        <v>22</v>
      </c>
      <c r="C276" s="150"/>
      <c r="D276" s="195">
        <f>D277</f>
        <v>53.71</v>
      </c>
      <c r="E276" s="195">
        <f t="shared" ref="E276:F276" si="46">E277</f>
        <v>0</v>
      </c>
      <c r="F276" s="195">
        <f t="shared" si="46"/>
        <v>53.71</v>
      </c>
      <c r="G276" s="336"/>
      <c r="H276" s="150"/>
      <c r="I276" s="150"/>
      <c r="J276" s="150"/>
      <c r="K276" s="150"/>
      <c r="L276" s="150"/>
      <c r="M276" s="150"/>
      <c r="N276" s="337"/>
    </row>
    <row r="277" spans="1:15" s="35" customFormat="1" ht="60" x14ac:dyDescent="0.25">
      <c r="A277" s="142"/>
      <c r="B277" s="119" t="s">
        <v>386</v>
      </c>
      <c r="C277" s="150"/>
      <c r="D277" s="338">
        <v>53.71</v>
      </c>
      <c r="E277" s="339"/>
      <c r="F277" s="340">
        <v>53.71</v>
      </c>
      <c r="G277" s="336"/>
      <c r="H277" s="150"/>
      <c r="I277" s="150"/>
      <c r="J277" s="150"/>
      <c r="K277" s="150"/>
      <c r="L277" s="150"/>
      <c r="M277" s="150"/>
      <c r="N277" s="337"/>
    </row>
    <row r="278" spans="1:15" s="135" customFormat="1" ht="31.5" x14ac:dyDescent="0.25">
      <c r="A278" s="198">
        <v>1021</v>
      </c>
      <c r="B278" s="58" t="s">
        <v>193</v>
      </c>
      <c r="C278" s="341">
        <f>C279+C280</f>
        <v>150</v>
      </c>
      <c r="D278" s="195">
        <f t="shared" ref="D278:N278" si="47">D279+D280</f>
        <v>185</v>
      </c>
      <c r="E278" s="342"/>
      <c r="F278" s="195">
        <f t="shared" si="47"/>
        <v>32</v>
      </c>
      <c r="G278" s="343">
        <f t="shared" si="47"/>
        <v>0</v>
      </c>
      <c r="H278" s="341">
        <f t="shared" si="47"/>
        <v>0</v>
      </c>
      <c r="I278" s="341">
        <f t="shared" si="47"/>
        <v>0</v>
      </c>
      <c r="J278" s="341">
        <f t="shared" si="47"/>
        <v>0</v>
      </c>
      <c r="K278" s="341">
        <f t="shared" si="47"/>
        <v>0</v>
      </c>
      <c r="L278" s="341">
        <f t="shared" si="47"/>
        <v>0</v>
      </c>
      <c r="M278" s="341">
        <f t="shared" si="47"/>
        <v>0</v>
      </c>
      <c r="N278" s="344">
        <f t="shared" si="47"/>
        <v>0</v>
      </c>
      <c r="O278" s="345"/>
    </row>
    <row r="279" spans="1:15" s="351" customFormat="1" x14ac:dyDescent="0.25">
      <c r="A279" s="346"/>
      <c r="B279" s="41" t="s">
        <v>268</v>
      </c>
      <c r="C279" s="347">
        <v>150</v>
      </c>
      <c r="D279" s="338">
        <v>150</v>
      </c>
      <c r="E279" s="338"/>
      <c r="F279" s="348"/>
      <c r="G279" s="349"/>
      <c r="H279" s="349"/>
      <c r="I279" s="349"/>
      <c r="J279" s="350"/>
    </row>
    <row r="280" spans="1:15" s="355" customFormat="1" x14ac:dyDescent="0.25">
      <c r="A280" s="352"/>
      <c r="B280" s="126" t="s">
        <v>375</v>
      </c>
      <c r="C280" s="338"/>
      <c r="D280" s="338">
        <v>35</v>
      </c>
      <c r="E280" s="338"/>
      <c r="F280" s="338">
        <v>32</v>
      </c>
      <c r="G280" s="353"/>
      <c r="H280" s="353"/>
      <c r="I280" s="353"/>
      <c r="J280" s="354"/>
    </row>
    <row r="281" spans="1:15" s="357" customFormat="1" ht="31.5" x14ac:dyDescent="0.25">
      <c r="A281" s="142">
        <v>1070</v>
      </c>
      <c r="B281" s="67" t="s">
        <v>23</v>
      </c>
      <c r="C281" s="347"/>
      <c r="D281" s="195">
        <v>50</v>
      </c>
      <c r="E281" s="195"/>
      <c r="F281" s="338">
        <v>49.9</v>
      </c>
      <c r="G281" s="309"/>
      <c r="H281" s="309"/>
      <c r="I281" s="309"/>
      <c r="J281" s="356"/>
    </row>
    <row r="282" spans="1:15" s="35" customFormat="1" ht="60" x14ac:dyDescent="0.25">
      <c r="A282" s="142"/>
      <c r="B282" s="120" t="s">
        <v>327</v>
      </c>
      <c r="C282" s="150"/>
      <c r="D282" s="195">
        <v>50</v>
      </c>
      <c r="E282" s="342"/>
      <c r="F282" s="358">
        <v>49.9</v>
      </c>
      <c r="G282" s="336"/>
      <c r="H282" s="150"/>
      <c r="I282" s="150"/>
      <c r="J282" s="150"/>
      <c r="K282" s="150"/>
      <c r="L282" s="150"/>
      <c r="M282" s="150"/>
      <c r="N282" s="337"/>
    </row>
    <row r="283" spans="1:15" s="357" customFormat="1" ht="31.5" x14ac:dyDescent="0.25">
      <c r="A283" s="142">
        <v>1141</v>
      </c>
      <c r="B283" s="85" t="s">
        <v>349</v>
      </c>
      <c r="C283" s="347"/>
      <c r="D283" s="195">
        <v>240</v>
      </c>
      <c r="E283" s="195"/>
      <c r="F283" s="195">
        <v>239.99700000000001</v>
      </c>
      <c r="G283" s="309"/>
      <c r="H283" s="309"/>
      <c r="I283" s="309"/>
      <c r="J283" s="356"/>
    </row>
    <row r="284" spans="1:15" s="357" customFormat="1" ht="110.25" x14ac:dyDescent="0.25">
      <c r="A284" s="142">
        <v>1183</v>
      </c>
      <c r="B284" s="102" t="s">
        <v>264</v>
      </c>
      <c r="C284" s="347"/>
      <c r="D284" s="195">
        <v>372.8</v>
      </c>
      <c r="E284" s="195"/>
      <c r="F284" s="195">
        <v>370.79199999999997</v>
      </c>
      <c r="G284" s="309"/>
      <c r="H284" s="309"/>
      <c r="I284" s="309"/>
      <c r="J284" s="356"/>
    </row>
    <row r="285" spans="1:15" s="135" customFormat="1" ht="110.25" x14ac:dyDescent="0.25">
      <c r="A285" s="198">
        <v>1184</v>
      </c>
      <c r="B285" s="36" t="s">
        <v>265</v>
      </c>
      <c r="C285" s="341"/>
      <c r="D285" s="195">
        <v>903.16700000000003</v>
      </c>
      <c r="E285" s="195"/>
      <c r="F285" s="195">
        <v>865.18</v>
      </c>
      <c r="G285" s="200" t="e">
        <f>F285/C285*100</f>
        <v>#DIV/0!</v>
      </c>
      <c r="H285" s="200">
        <f>F285/D285*100</f>
        <v>95.79402258939929</v>
      </c>
      <c r="I285" s="200" t="e">
        <f>F285/E285*100</f>
        <v>#DIV/0!</v>
      </c>
      <c r="J285" s="134"/>
    </row>
    <row r="286" spans="1:15" s="135" customFormat="1" ht="63" x14ac:dyDescent="0.25">
      <c r="A286" s="198">
        <v>1279</v>
      </c>
      <c r="B286" s="36" t="s">
        <v>299</v>
      </c>
      <c r="C286" s="341"/>
      <c r="D286" s="195">
        <v>2130.1</v>
      </c>
      <c r="E286" s="195"/>
      <c r="F286" s="195">
        <v>1725.009</v>
      </c>
      <c r="G286" s="200"/>
      <c r="H286" s="200"/>
      <c r="I286" s="200"/>
      <c r="J286" s="134"/>
    </row>
    <row r="287" spans="1:15" s="351" customFormat="1" ht="110.25" x14ac:dyDescent="0.25">
      <c r="A287" s="198">
        <v>1291</v>
      </c>
      <c r="B287" s="70" t="s">
        <v>267</v>
      </c>
      <c r="C287" s="347"/>
      <c r="D287" s="195">
        <v>40.784999999999997</v>
      </c>
      <c r="E287" s="195"/>
      <c r="F287" s="195">
        <v>34.5</v>
      </c>
      <c r="G287" s="349"/>
      <c r="H287" s="349"/>
      <c r="I287" s="349"/>
      <c r="J287" s="350"/>
    </row>
    <row r="288" spans="1:15" s="351" customFormat="1" ht="94.5" x14ac:dyDescent="0.25">
      <c r="A288" s="198">
        <v>1292</v>
      </c>
      <c r="B288" s="70" t="s">
        <v>269</v>
      </c>
      <c r="C288" s="341"/>
      <c r="D288" s="195">
        <v>714.26700000000005</v>
      </c>
      <c r="E288" s="195"/>
      <c r="F288" s="195">
        <v>699.60199999999998</v>
      </c>
      <c r="G288" s="349"/>
      <c r="H288" s="349"/>
      <c r="I288" s="349"/>
      <c r="J288" s="350"/>
    </row>
    <row r="289" spans="1:16" s="351" customFormat="1" ht="47.25" x14ac:dyDescent="0.25">
      <c r="A289" s="198">
        <v>1402</v>
      </c>
      <c r="B289" s="70" t="s">
        <v>300</v>
      </c>
      <c r="C289" s="341"/>
      <c r="D289" s="195">
        <v>250</v>
      </c>
      <c r="E289" s="195"/>
      <c r="F289" s="195"/>
      <c r="G289" s="349"/>
      <c r="H289" s="349"/>
      <c r="I289" s="349"/>
      <c r="J289" s="350"/>
    </row>
    <row r="290" spans="1:16" s="351" customFormat="1" ht="65.25" customHeight="1" x14ac:dyDescent="0.25">
      <c r="A290" s="198">
        <v>1403</v>
      </c>
      <c r="B290" s="70" t="s">
        <v>229</v>
      </c>
      <c r="C290" s="341"/>
      <c r="D290" s="195">
        <v>2052.6</v>
      </c>
      <c r="E290" s="195"/>
      <c r="F290" s="195">
        <v>2023.0139999999999</v>
      </c>
      <c r="G290" s="349"/>
      <c r="H290" s="349"/>
      <c r="I290" s="349"/>
      <c r="J290" s="350"/>
    </row>
    <row r="291" spans="1:16" s="351" customFormat="1" ht="77.25" customHeight="1" x14ac:dyDescent="0.25">
      <c r="A291" s="198">
        <v>1501</v>
      </c>
      <c r="B291" s="70" t="s">
        <v>301</v>
      </c>
      <c r="C291" s="341"/>
      <c r="D291" s="195">
        <v>100.9</v>
      </c>
      <c r="E291" s="195"/>
      <c r="F291" s="195">
        <v>90.26</v>
      </c>
      <c r="G291" s="349"/>
      <c r="H291" s="349"/>
      <c r="I291" s="349"/>
      <c r="J291" s="350"/>
    </row>
    <row r="292" spans="1:16" s="351" customFormat="1" ht="47.25" x14ac:dyDescent="0.25">
      <c r="A292" s="198">
        <v>1700</v>
      </c>
      <c r="B292" s="70" t="s">
        <v>230</v>
      </c>
      <c r="C292" s="341"/>
      <c r="D292" s="195">
        <v>1348.5</v>
      </c>
      <c r="E292" s="195"/>
      <c r="F292" s="195">
        <v>713.48599999999999</v>
      </c>
      <c r="G292" s="349"/>
      <c r="H292" s="349"/>
      <c r="I292" s="349"/>
      <c r="J292" s="350"/>
    </row>
    <row r="293" spans="1:16" s="351" customFormat="1" ht="47.25" x14ac:dyDescent="0.25">
      <c r="A293" s="198">
        <v>1701</v>
      </c>
      <c r="B293" s="70" t="s">
        <v>231</v>
      </c>
      <c r="C293" s="341">
        <v>0</v>
      </c>
      <c r="D293" s="195">
        <v>428.8</v>
      </c>
      <c r="E293" s="195"/>
      <c r="F293" s="195">
        <v>368.95600000000002</v>
      </c>
      <c r="G293" s="349"/>
      <c r="H293" s="349"/>
      <c r="I293" s="349"/>
      <c r="J293" s="350"/>
    </row>
    <row r="294" spans="1:16" s="135" customFormat="1" x14ac:dyDescent="0.25">
      <c r="A294" s="198"/>
      <c r="B294" s="46" t="s">
        <v>95</v>
      </c>
      <c r="C294" s="359">
        <f>C296+C298+C297</f>
        <v>55</v>
      </c>
      <c r="D294" s="359">
        <f>D296+D298+D297</f>
        <v>8334.380000000001</v>
      </c>
      <c r="E294" s="359">
        <f>E296+E298+E297</f>
        <v>10.098000000000001</v>
      </c>
      <c r="F294" s="359">
        <f>F296+F298+F297</f>
        <v>8333.6790000000001</v>
      </c>
      <c r="G294" s="360" t="e">
        <f>G296+#REF!</f>
        <v>#REF!</v>
      </c>
      <c r="H294" s="360" t="e">
        <f>H296+#REF!</f>
        <v>#REF!</v>
      </c>
      <c r="I294" s="360" t="e">
        <f>I296+#REF!</f>
        <v>#REF!</v>
      </c>
      <c r="J294" s="360" t="e">
        <f>J296+#REF!</f>
        <v>#REF!</v>
      </c>
      <c r="K294" s="360" t="e">
        <f>K296+#REF!</f>
        <v>#REF!</v>
      </c>
      <c r="L294" s="360" t="e">
        <f>L296+#REF!</f>
        <v>#REF!</v>
      </c>
      <c r="M294" s="360" t="e">
        <f>M296+#REF!</f>
        <v>#REF!</v>
      </c>
      <c r="N294" s="360" t="e">
        <f>N296+#REF!</f>
        <v>#REF!</v>
      </c>
    </row>
    <row r="295" spans="1:16" s="135" customFormat="1" hidden="1" x14ac:dyDescent="0.25">
      <c r="A295" s="361"/>
      <c r="B295" s="45"/>
      <c r="C295" s="362"/>
      <c r="D295" s="363"/>
      <c r="E295" s="363"/>
      <c r="F295" s="363"/>
      <c r="G295" s="364"/>
      <c r="H295" s="364"/>
      <c r="I295" s="364"/>
      <c r="J295" s="134"/>
    </row>
    <row r="296" spans="1:16" s="135" customFormat="1" ht="78.75" x14ac:dyDescent="0.25">
      <c r="A296" s="213">
        <v>3104</v>
      </c>
      <c r="B296" s="45" t="s">
        <v>273</v>
      </c>
      <c r="C296" s="155">
        <v>55</v>
      </c>
      <c r="D296" s="156">
        <v>308</v>
      </c>
      <c r="E296" s="156"/>
      <c r="F296" s="156">
        <v>307.29899999999998</v>
      </c>
      <c r="G296" s="364"/>
      <c r="H296" s="364"/>
      <c r="I296" s="364"/>
      <c r="J296" s="134"/>
      <c r="P296" s="137"/>
    </row>
    <row r="297" spans="1:16" s="135" customFormat="1" ht="240" x14ac:dyDescent="0.25">
      <c r="A297" s="213">
        <v>3225</v>
      </c>
      <c r="B297" s="122" t="s">
        <v>353</v>
      </c>
      <c r="C297" s="155"/>
      <c r="D297" s="156">
        <v>8016.2820000000002</v>
      </c>
      <c r="E297" s="156"/>
      <c r="F297" s="156">
        <v>8016.2820000000002</v>
      </c>
      <c r="G297" s="364"/>
      <c r="H297" s="364"/>
      <c r="I297" s="364"/>
      <c r="J297" s="134"/>
      <c r="P297" s="137"/>
    </row>
    <row r="298" spans="1:16" s="135" customFormat="1" ht="63" x14ac:dyDescent="0.25">
      <c r="A298" s="213">
        <v>3250</v>
      </c>
      <c r="B298" s="45" t="s">
        <v>274</v>
      </c>
      <c r="C298" s="155"/>
      <c r="D298" s="156">
        <v>10.098000000000001</v>
      </c>
      <c r="E298" s="156">
        <v>10.098000000000001</v>
      </c>
      <c r="F298" s="156">
        <v>10.098000000000001</v>
      </c>
      <c r="G298" s="364"/>
      <c r="H298" s="364"/>
      <c r="I298" s="364"/>
      <c r="J298" s="134"/>
    </row>
    <row r="299" spans="1:16" s="153" customFormat="1" ht="17.25" customHeight="1" x14ac:dyDescent="0.25">
      <c r="A299" s="361"/>
      <c r="B299" s="46" t="s">
        <v>12</v>
      </c>
      <c r="C299" s="360">
        <f>C301+C316</f>
        <v>3431.6</v>
      </c>
      <c r="D299" s="359">
        <f>D301+D316+D315</f>
        <v>6374.3470000000007</v>
      </c>
      <c r="E299" s="359">
        <f t="shared" ref="E299:F299" si="48">E301+E316+E315</f>
        <v>0</v>
      </c>
      <c r="F299" s="359">
        <f t="shared" si="48"/>
        <v>6239.576</v>
      </c>
      <c r="G299" s="364">
        <f>F299/C299*100</f>
        <v>181.82701946613824</v>
      </c>
      <c r="H299" s="364">
        <f>F299/D299*100</f>
        <v>97.885728530310629</v>
      </c>
      <c r="I299" s="364" t="e">
        <f>F299/E299*100</f>
        <v>#DIV/0!</v>
      </c>
      <c r="J299" s="365"/>
    </row>
    <row r="300" spans="1:16" s="367" customFormat="1" hidden="1" x14ac:dyDescent="0.25">
      <c r="A300" s="187"/>
      <c r="B300" s="26" t="s">
        <v>61</v>
      </c>
      <c r="C300" s="173">
        <f>C301+C316</f>
        <v>3431.6</v>
      </c>
      <c r="D300" s="191">
        <f>D301+D316</f>
        <v>6291.5470000000005</v>
      </c>
      <c r="E300" s="191">
        <f>E301+E316</f>
        <v>0</v>
      </c>
      <c r="F300" s="191">
        <f>F301+F316</f>
        <v>6156.7759999999998</v>
      </c>
      <c r="G300" s="308">
        <f>F300/C300*100</f>
        <v>179.41415083343045</v>
      </c>
      <c r="H300" s="308">
        <f>F300/D300*100</f>
        <v>97.857903628471661</v>
      </c>
      <c r="I300" s="308" t="e">
        <f>F300/E300*100</f>
        <v>#DIV/0!</v>
      </c>
      <c r="J300" s="366"/>
    </row>
    <row r="301" spans="1:16" s="265" customFormat="1" ht="47.25" x14ac:dyDescent="0.25">
      <c r="A301" s="213">
        <v>2010</v>
      </c>
      <c r="B301" s="36" t="s">
        <v>198</v>
      </c>
      <c r="C301" s="155">
        <f>C310+C311+C312+C314</f>
        <v>3431.6</v>
      </c>
      <c r="D301" s="156">
        <f>D310+D311+D312+D314+D313</f>
        <v>6291.5470000000005</v>
      </c>
      <c r="E301" s="156">
        <f t="shared" ref="E301:F301" si="49">E310+E311+E312+E314+E313</f>
        <v>0</v>
      </c>
      <c r="F301" s="156">
        <f t="shared" si="49"/>
        <v>6156.7759999999998</v>
      </c>
      <c r="G301" s="200">
        <f>F301/C301*100</f>
        <v>179.41415083343045</v>
      </c>
      <c r="H301" s="200">
        <f>F301/D301*100</f>
        <v>97.857903628471661</v>
      </c>
      <c r="I301" s="200" t="e">
        <f>F301/E301*100</f>
        <v>#DIV/0!</v>
      </c>
      <c r="J301" s="368"/>
    </row>
    <row r="302" spans="1:16" s="265" customFormat="1" ht="59.25" hidden="1" customHeight="1" x14ac:dyDescent="0.25">
      <c r="A302" s="369"/>
      <c r="B302" s="37" t="s">
        <v>125</v>
      </c>
      <c r="C302" s="370"/>
      <c r="D302" s="371"/>
      <c r="E302" s="371"/>
      <c r="F302" s="371"/>
      <c r="G302" s="200"/>
      <c r="H302" s="200"/>
      <c r="I302" s="200"/>
      <c r="J302" s="368"/>
    </row>
    <row r="303" spans="1:16" s="265" customFormat="1" ht="30" hidden="1" x14ac:dyDescent="0.25">
      <c r="A303" s="369"/>
      <c r="B303" s="38" t="s">
        <v>153</v>
      </c>
      <c r="C303" s="370"/>
      <c r="D303" s="371"/>
      <c r="E303" s="371"/>
      <c r="F303" s="371"/>
      <c r="G303" s="200"/>
      <c r="H303" s="200"/>
      <c r="I303" s="200"/>
      <c r="J303" s="368"/>
    </row>
    <row r="304" spans="1:16" s="184" customFormat="1" hidden="1" x14ac:dyDescent="0.25">
      <c r="A304" s="254"/>
      <c r="B304" s="39" t="s">
        <v>138</v>
      </c>
      <c r="C304" s="234"/>
      <c r="D304" s="174"/>
      <c r="E304" s="174"/>
      <c r="F304" s="174"/>
      <c r="G304" s="200" t="e">
        <f>F304/C304*100</f>
        <v>#DIV/0!</v>
      </c>
      <c r="H304" s="200" t="e">
        <f>F304/D304*100</f>
        <v>#DIV/0!</v>
      </c>
      <c r="I304" s="200" t="e">
        <f>F304/E304*100</f>
        <v>#DIV/0!</v>
      </c>
      <c r="J304" s="372"/>
    </row>
    <row r="305" spans="1:15" s="184" customFormat="1" hidden="1" x14ac:dyDescent="0.25">
      <c r="A305" s="254"/>
      <c r="B305" s="39" t="s">
        <v>152</v>
      </c>
      <c r="C305" s="234"/>
      <c r="D305" s="174"/>
      <c r="E305" s="174"/>
      <c r="F305" s="174"/>
      <c r="G305" s="200"/>
      <c r="H305" s="200"/>
      <c r="I305" s="200"/>
      <c r="J305" s="372"/>
    </row>
    <row r="306" spans="1:15" s="184" customFormat="1" hidden="1" x14ac:dyDescent="0.25">
      <c r="A306" s="254"/>
      <c r="B306" s="39" t="s">
        <v>139</v>
      </c>
      <c r="C306" s="234"/>
      <c r="D306" s="174"/>
      <c r="E306" s="174"/>
      <c r="F306" s="174"/>
      <c r="G306" s="200"/>
      <c r="H306" s="200" t="e">
        <f>F306/D306*100</f>
        <v>#DIV/0!</v>
      </c>
      <c r="I306" s="200" t="e">
        <f>F306/E306*100</f>
        <v>#DIV/0!</v>
      </c>
      <c r="J306" s="372"/>
    </row>
    <row r="307" spans="1:15" s="184" customFormat="1" ht="17.45" hidden="1" customHeight="1" x14ac:dyDescent="0.25">
      <c r="A307" s="373"/>
      <c r="B307" s="40" t="s">
        <v>140</v>
      </c>
      <c r="C307" s="234"/>
      <c r="D307" s="174"/>
      <c r="E307" s="174"/>
      <c r="F307" s="174"/>
      <c r="G307" s="200"/>
      <c r="H307" s="200"/>
      <c r="I307" s="200" t="e">
        <f>F307/E307*100</f>
        <v>#DIV/0!</v>
      </c>
      <c r="J307" s="372"/>
    </row>
    <row r="308" spans="1:15" s="184" customFormat="1" hidden="1" x14ac:dyDescent="0.25">
      <c r="A308" s="254"/>
      <c r="B308" s="39" t="s">
        <v>141</v>
      </c>
      <c r="C308" s="234"/>
      <c r="D308" s="174"/>
      <c r="E308" s="174"/>
      <c r="F308" s="174"/>
      <c r="G308" s="200"/>
      <c r="H308" s="200"/>
      <c r="I308" s="200"/>
      <c r="J308" s="372"/>
    </row>
    <row r="309" spans="1:15" s="184" customFormat="1" ht="30.2" hidden="1" customHeight="1" x14ac:dyDescent="0.25">
      <c r="A309" s="254"/>
      <c r="B309" s="39" t="s">
        <v>142</v>
      </c>
      <c r="C309" s="234"/>
      <c r="D309" s="174"/>
      <c r="E309" s="174"/>
      <c r="F309" s="174"/>
      <c r="G309" s="200"/>
      <c r="H309" s="200"/>
      <c r="I309" s="200"/>
      <c r="J309" s="372"/>
    </row>
    <row r="310" spans="1:15" s="184" customFormat="1" ht="28.5" customHeight="1" x14ac:dyDescent="0.25">
      <c r="A310" s="254"/>
      <c r="B310" s="41" t="s">
        <v>240</v>
      </c>
      <c r="C310" s="221">
        <v>771</v>
      </c>
      <c r="D310" s="225">
        <v>870</v>
      </c>
      <c r="E310" s="225"/>
      <c r="F310" s="225">
        <v>847.03300000000002</v>
      </c>
      <c r="G310" s="200"/>
      <c r="H310" s="200"/>
      <c r="I310" s="200"/>
      <c r="J310" s="372"/>
    </row>
    <row r="311" spans="1:15" s="265" customFormat="1" ht="60" x14ac:dyDescent="0.25">
      <c r="A311" s="318"/>
      <c r="B311" s="41" t="s">
        <v>242</v>
      </c>
      <c r="C311" s="221">
        <v>2660.6</v>
      </c>
      <c r="D311" s="225">
        <v>2707.8330000000001</v>
      </c>
      <c r="E311" s="158"/>
      <c r="F311" s="225">
        <v>2707.6239999999998</v>
      </c>
      <c r="G311" s="349">
        <f>F311/C311*100</f>
        <v>101.76742088250769</v>
      </c>
      <c r="H311" s="349">
        <f>F311/D311*100</f>
        <v>99.992281651047151</v>
      </c>
      <c r="I311" s="349" t="e">
        <f>F311/E311*100</f>
        <v>#DIV/0!</v>
      </c>
      <c r="J311" s="368"/>
    </row>
    <row r="312" spans="1:15" s="265" customFormat="1" ht="30" x14ac:dyDescent="0.25">
      <c r="A312" s="318"/>
      <c r="B312" s="41" t="s">
        <v>241</v>
      </c>
      <c r="C312" s="221"/>
      <c r="D312" s="225">
        <v>238.6</v>
      </c>
      <c r="E312" s="225"/>
      <c r="F312" s="225">
        <v>238.59899999999999</v>
      </c>
      <c r="G312" s="349"/>
      <c r="H312" s="349"/>
      <c r="I312" s="349"/>
      <c r="J312" s="368"/>
    </row>
    <row r="313" spans="1:15" s="265" customFormat="1" x14ac:dyDescent="0.25">
      <c r="A313" s="318"/>
      <c r="B313" s="41" t="s">
        <v>296</v>
      </c>
      <c r="C313" s="221"/>
      <c r="D313" s="225">
        <v>2348.1779999999999</v>
      </c>
      <c r="E313" s="225"/>
      <c r="F313" s="225">
        <v>2236.5839999999998</v>
      </c>
      <c r="G313" s="349"/>
      <c r="H313" s="349"/>
      <c r="I313" s="349"/>
      <c r="J313" s="368"/>
    </row>
    <row r="314" spans="1:15" s="265" customFormat="1" ht="30" x14ac:dyDescent="0.25">
      <c r="A314" s="254"/>
      <c r="B314" s="42" t="s">
        <v>328</v>
      </c>
      <c r="C314" s="221"/>
      <c r="D314" s="225">
        <v>126.93600000000001</v>
      </c>
      <c r="E314" s="225"/>
      <c r="F314" s="225">
        <v>126.93600000000001</v>
      </c>
      <c r="G314" s="200"/>
      <c r="H314" s="200"/>
      <c r="I314" s="200"/>
      <c r="J314" s="368"/>
    </row>
    <row r="315" spans="1:15" s="265" customFormat="1" ht="60" x14ac:dyDescent="0.25">
      <c r="A315" s="213">
        <v>8721</v>
      </c>
      <c r="B315" s="123" t="s">
        <v>355</v>
      </c>
      <c r="C315" s="221"/>
      <c r="D315" s="192">
        <v>82.8</v>
      </c>
      <c r="E315" s="192"/>
      <c r="F315" s="192">
        <v>82.8</v>
      </c>
      <c r="G315" s="200"/>
      <c r="H315" s="200"/>
      <c r="I315" s="200"/>
      <c r="J315" s="368"/>
    </row>
    <row r="316" spans="1:15" s="233" customFormat="1" ht="31.5" hidden="1" x14ac:dyDescent="0.25">
      <c r="A316" s="187">
        <v>2111</v>
      </c>
      <c r="B316" s="26" t="s">
        <v>126</v>
      </c>
      <c r="C316" s="374">
        <f>C317+C318+C319</f>
        <v>0</v>
      </c>
      <c r="D316" s="375">
        <f t="shared" ref="D316:F316" si="50">D317+D318+D319</f>
        <v>0</v>
      </c>
      <c r="E316" s="375">
        <f t="shared" si="50"/>
        <v>0</v>
      </c>
      <c r="F316" s="375">
        <f t="shared" si="50"/>
        <v>0</v>
      </c>
      <c r="G316" s="175" t="e">
        <f>G317+#REF!+G318+G319</f>
        <v>#REF!</v>
      </c>
      <c r="H316" s="175" t="e">
        <f>H317+#REF!+H318+H319</f>
        <v>#REF!</v>
      </c>
      <c r="I316" s="175" t="e">
        <f>I317+#REF!+I318+I319</f>
        <v>#REF!</v>
      </c>
      <c r="J316" s="175" t="e">
        <f>J317+#REF!+J318+J319</f>
        <v>#REF!</v>
      </c>
      <c r="K316" s="175" t="e">
        <f>K317+#REF!+K318+K319</f>
        <v>#REF!</v>
      </c>
      <c r="L316" s="175" t="e">
        <f>L317+#REF!+L318+L319</f>
        <v>#REF!</v>
      </c>
      <c r="M316" s="175" t="e">
        <f>M317+#REF!+M318+M319</f>
        <v>#REF!</v>
      </c>
      <c r="N316" s="175" t="e">
        <f>N317+#REF!+N318+N319</f>
        <v>#REF!</v>
      </c>
    </row>
    <row r="317" spans="1:15" s="367" customFormat="1" hidden="1" x14ac:dyDescent="0.25">
      <c r="A317" s="376"/>
      <c r="B317" s="27" t="s">
        <v>127</v>
      </c>
      <c r="C317" s="377"/>
      <c r="D317" s="378"/>
      <c r="E317" s="378"/>
      <c r="F317" s="378"/>
      <c r="G317" s="379"/>
      <c r="H317" s="379"/>
      <c r="I317" s="379"/>
      <c r="J317" s="366"/>
    </row>
    <row r="318" spans="1:15" s="367" customFormat="1" hidden="1" x14ac:dyDescent="0.25">
      <c r="A318" s="376"/>
      <c r="B318" s="27" t="s">
        <v>137</v>
      </c>
      <c r="C318" s="377"/>
      <c r="D318" s="378"/>
      <c r="E318" s="378"/>
      <c r="F318" s="378"/>
      <c r="G318" s="379"/>
      <c r="H318" s="379"/>
      <c r="I318" s="379"/>
      <c r="J318" s="366"/>
    </row>
    <row r="319" spans="1:15" s="367" customFormat="1" hidden="1" x14ac:dyDescent="0.25">
      <c r="A319" s="376"/>
      <c r="B319" s="27" t="s">
        <v>136</v>
      </c>
      <c r="C319" s="377"/>
      <c r="D319" s="378"/>
      <c r="E319" s="378"/>
      <c r="F319" s="378"/>
      <c r="G319" s="379"/>
      <c r="H319" s="379"/>
      <c r="I319" s="379"/>
      <c r="J319" s="366"/>
    </row>
    <row r="320" spans="1:15" s="265" customFormat="1" x14ac:dyDescent="0.25">
      <c r="A320" s="318"/>
      <c r="B320" s="51" t="s">
        <v>135</v>
      </c>
      <c r="C320" s="296">
        <f>C321</f>
        <v>70</v>
      </c>
      <c r="D320" s="380">
        <f>D321+D322</f>
        <v>170</v>
      </c>
      <c r="E320" s="380">
        <f t="shared" ref="E320:O320" si="51">E321+E322</f>
        <v>0</v>
      </c>
      <c r="F320" s="380">
        <f t="shared" si="51"/>
        <v>66.45</v>
      </c>
      <c r="G320" s="380">
        <f t="shared" si="51"/>
        <v>0</v>
      </c>
      <c r="H320" s="380">
        <f t="shared" si="51"/>
        <v>0</v>
      </c>
      <c r="I320" s="380">
        <f t="shared" si="51"/>
        <v>0</v>
      </c>
      <c r="J320" s="380">
        <f t="shared" si="51"/>
        <v>0</v>
      </c>
      <c r="K320" s="380">
        <f t="shared" si="51"/>
        <v>0</v>
      </c>
      <c r="L320" s="380">
        <f t="shared" si="51"/>
        <v>0</v>
      </c>
      <c r="M320" s="380">
        <f t="shared" si="51"/>
        <v>0</v>
      </c>
      <c r="N320" s="380">
        <f t="shared" si="51"/>
        <v>0</v>
      </c>
      <c r="O320" s="380">
        <f t="shared" si="51"/>
        <v>0</v>
      </c>
    </row>
    <row r="321" spans="1:15" s="265" customFormat="1" x14ac:dyDescent="0.25">
      <c r="A321" s="213">
        <v>3133</v>
      </c>
      <c r="B321" s="48" t="s">
        <v>236</v>
      </c>
      <c r="C321" s="221">
        <v>70</v>
      </c>
      <c r="D321" s="225">
        <v>70</v>
      </c>
      <c r="E321" s="225"/>
      <c r="F321" s="158">
        <v>66.45</v>
      </c>
      <c r="G321" s="349"/>
      <c r="H321" s="349"/>
      <c r="I321" s="349"/>
      <c r="J321" s="368"/>
    </row>
    <row r="322" spans="1:15" s="265" customFormat="1" ht="47.25" x14ac:dyDescent="0.25">
      <c r="A322" s="213">
        <v>5031</v>
      </c>
      <c r="B322" s="34" t="s">
        <v>356</v>
      </c>
      <c r="C322" s="221"/>
      <c r="D322" s="225">
        <v>100</v>
      </c>
      <c r="E322" s="225"/>
      <c r="F322" s="158"/>
      <c r="G322" s="349"/>
      <c r="H322" s="349"/>
      <c r="I322" s="349"/>
      <c r="J322" s="368"/>
    </row>
    <row r="323" spans="1:15" s="298" customFormat="1" x14ac:dyDescent="0.25">
      <c r="A323" s="305"/>
      <c r="B323" s="51" t="s">
        <v>20</v>
      </c>
      <c r="C323" s="296">
        <f>C325+C328</f>
        <v>60</v>
      </c>
      <c r="D323" s="380">
        <f>D325+D328+D324</f>
        <v>356</v>
      </c>
      <c r="E323" s="380">
        <f t="shared" ref="E323:O323" si="52">E325+E328+E324</f>
        <v>0</v>
      </c>
      <c r="F323" s="380">
        <f t="shared" si="52"/>
        <v>353.99</v>
      </c>
      <c r="G323" s="380">
        <f t="shared" si="52"/>
        <v>426.65</v>
      </c>
      <c r="H323" s="380">
        <f t="shared" si="52"/>
        <v>99.220930232558146</v>
      </c>
      <c r="I323" s="380" t="e">
        <f t="shared" si="52"/>
        <v>#DIV/0!</v>
      </c>
      <c r="J323" s="380">
        <f t="shared" si="52"/>
        <v>0</v>
      </c>
      <c r="K323" s="380">
        <f t="shared" si="52"/>
        <v>0</v>
      </c>
      <c r="L323" s="380">
        <f t="shared" si="52"/>
        <v>0</v>
      </c>
      <c r="M323" s="380">
        <f t="shared" si="52"/>
        <v>0</v>
      </c>
      <c r="N323" s="380">
        <f t="shared" si="52"/>
        <v>0</v>
      </c>
      <c r="O323" s="380">
        <f t="shared" si="52"/>
        <v>0</v>
      </c>
    </row>
    <row r="324" spans="1:15" s="298" customFormat="1" ht="31.5" x14ac:dyDescent="0.25">
      <c r="A324" s="213">
        <v>1080</v>
      </c>
      <c r="B324" s="34" t="s">
        <v>358</v>
      </c>
      <c r="C324" s="296"/>
      <c r="D324" s="156">
        <v>49</v>
      </c>
      <c r="E324" s="156"/>
      <c r="F324" s="156">
        <v>49</v>
      </c>
      <c r="G324" s="296"/>
      <c r="H324" s="296"/>
      <c r="I324" s="296"/>
      <c r="J324" s="296"/>
      <c r="K324" s="381"/>
      <c r="L324" s="381"/>
      <c r="M324" s="381"/>
      <c r="N324" s="381"/>
    </row>
    <row r="325" spans="1:15" s="135" customFormat="1" x14ac:dyDescent="0.25">
      <c r="A325" s="213">
        <v>4030</v>
      </c>
      <c r="B325" s="34" t="s">
        <v>351</v>
      </c>
      <c r="C325" s="155">
        <v>60</v>
      </c>
      <c r="D325" s="156">
        <f>D326+D327</f>
        <v>258</v>
      </c>
      <c r="E325" s="156">
        <f t="shared" ref="E325:F325" si="53">E326+E327</f>
        <v>0</v>
      </c>
      <c r="F325" s="156">
        <f t="shared" si="53"/>
        <v>255.99</v>
      </c>
      <c r="G325" s="214">
        <f>F325/C325*100</f>
        <v>426.65</v>
      </c>
      <c r="H325" s="214">
        <f>F325/D325*100</f>
        <v>99.220930232558146</v>
      </c>
      <c r="I325" s="214" t="e">
        <f>F325/E325*100</f>
        <v>#DIV/0!</v>
      </c>
      <c r="J325" s="215"/>
    </row>
    <row r="326" spans="1:15" s="223" customFormat="1" x14ac:dyDescent="0.25">
      <c r="A326" s="219"/>
      <c r="B326" s="48" t="s">
        <v>350</v>
      </c>
      <c r="C326" s="157"/>
      <c r="D326" s="158">
        <v>160</v>
      </c>
      <c r="E326" s="158"/>
      <c r="F326" s="158">
        <v>159.99</v>
      </c>
      <c r="G326" s="221"/>
      <c r="H326" s="221"/>
      <c r="I326" s="221"/>
      <c r="J326" s="382"/>
    </row>
    <row r="327" spans="1:15" s="223" customFormat="1" ht="18.75" customHeight="1" x14ac:dyDescent="0.25">
      <c r="A327" s="219"/>
      <c r="B327" s="48" t="s">
        <v>352</v>
      </c>
      <c r="C327" s="157"/>
      <c r="D327" s="158">
        <v>98</v>
      </c>
      <c r="E327" s="158"/>
      <c r="F327" s="158">
        <v>96</v>
      </c>
      <c r="G327" s="221"/>
      <c r="H327" s="221"/>
      <c r="I327" s="221"/>
      <c r="J327" s="382"/>
    </row>
    <row r="328" spans="1:15" s="139" customFormat="1" ht="32.25" customHeight="1" x14ac:dyDescent="0.25">
      <c r="A328" s="212">
        <v>4040</v>
      </c>
      <c r="B328" s="94" t="s">
        <v>354</v>
      </c>
      <c r="C328" s="156"/>
      <c r="D328" s="156">
        <v>49</v>
      </c>
      <c r="E328" s="156"/>
      <c r="F328" s="156">
        <v>49</v>
      </c>
      <c r="G328" s="156"/>
      <c r="H328" s="156"/>
      <c r="I328" s="156"/>
      <c r="J328" s="383"/>
    </row>
    <row r="329" spans="1:15" s="135" customFormat="1" x14ac:dyDescent="0.25">
      <c r="A329" s="305"/>
      <c r="B329" s="51" t="s">
        <v>21</v>
      </c>
      <c r="C329" s="150">
        <f>C335+C330+C333+C338+C344+C346+C348+C349</f>
        <v>1067.4000000000001</v>
      </c>
      <c r="D329" s="151">
        <f>D335+D330+D333+D338+D344+D346+D348+D349</f>
        <v>4479.9250000000002</v>
      </c>
      <c r="E329" s="151">
        <f>E335+E330+E333+E338+E344+E346+E348+E349</f>
        <v>0</v>
      </c>
      <c r="F329" s="151">
        <f>F335+F330+F333+F338+F344+F346+F348+F349</f>
        <v>3663.67</v>
      </c>
      <c r="G329" s="150" t="e">
        <f t="shared" ref="G329:N329" si="54">G335+G330+G333+G338+G344+G346+G348+G349</f>
        <v>#DIV/0!</v>
      </c>
      <c r="H329" s="150">
        <f t="shared" si="54"/>
        <v>342.06098703251598</v>
      </c>
      <c r="I329" s="150" t="e">
        <f t="shared" si="54"/>
        <v>#DIV/0!</v>
      </c>
      <c r="J329" s="150">
        <f t="shared" si="54"/>
        <v>0</v>
      </c>
      <c r="K329" s="150">
        <f t="shared" si="54"/>
        <v>0</v>
      </c>
      <c r="L329" s="150">
        <f t="shared" si="54"/>
        <v>0</v>
      </c>
      <c r="M329" s="150">
        <f t="shared" si="54"/>
        <v>0</v>
      </c>
      <c r="N329" s="150">
        <f t="shared" si="54"/>
        <v>0</v>
      </c>
    </row>
    <row r="330" spans="1:15" s="135" customFormat="1" ht="31.5" x14ac:dyDescent="0.25">
      <c r="A330" s="213">
        <v>6016</v>
      </c>
      <c r="B330" s="70" t="s">
        <v>255</v>
      </c>
      <c r="C330" s="155">
        <v>196.7</v>
      </c>
      <c r="D330" s="156">
        <f>D331+D332</f>
        <v>463.88499999999999</v>
      </c>
      <c r="E330" s="156">
        <f t="shared" ref="E330" si="55">E331+E332</f>
        <v>0</v>
      </c>
      <c r="F330" s="156">
        <f>F331+F332</f>
        <v>456.57</v>
      </c>
      <c r="G330" s="200">
        <f>F330/C330*100</f>
        <v>232.1148957803762</v>
      </c>
      <c r="H330" s="200">
        <f>F330/D330*100</f>
        <v>98.423100552938763</v>
      </c>
      <c r="I330" s="200" t="e">
        <f>F330/E330*100</f>
        <v>#DIV/0!</v>
      </c>
      <c r="J330" s="134"/>
    </row>
    <row r="331" spans="1:15" s="227" customFormat="1" ht="63" x14ac:dyDescent="0.25">
      <c r="A331" s="224"/>
      <c r="B331" s="96" t="s">
        <v>256</v>
      </c>
      <c r="C331" s="157">
        <v>196.7</v>
      </c>
      <c r="D331" s="158">
        <v>196.726</v>
      </c>
      <c r="E331" s="158"/>
      <c r="F331" s="158">
        <v>189.57</v>
      </c>
      <c r="G331" s="353"/>
      <c r="H331" s="353"/>
      <c r="I331" s="353"/>
      <c r="J331" s="384"/>
    </row>
    <row r="332" spans="1:15" s="227" customFormat="1" ht="63" x14ac:dyDescent="0.25">
      <c r="A332" s="224"/>
      <c r="B332" s="96" t="s">
        <v>257</v>
      </c>
      <c r="C332" s="157"/>
      <c r="D332" s="158">
        <v>267.15899999999999</v>
      </c>
      <c r="E332" s="158"/>
      <c r="F332" s="158">
        <v>267</v>
      </c>
      <c r="G332" s="353"/>
      <c r="H332" s="353"/>
      <c r="I332" s="353"/>
      <c r="J332" s="384"/>
    </row>
    <row r="333" spans="1:15" s="386" customFormat="1" ht="47.25" hidden="1" x14ac:dyDescent="0.25">
      <c r="A333" s="187">
        <v>6020</v>
      </c>
      <c r="B333" s="24" t="s">
        <v>160</v>
      </c>
      <c r="C333" s="164"/>
      <c r="D333" s="209"/>
      <c r="E333" s="209"/>
      <c r="F333" s="165"/>
      <c r="G333" s="379"/>
      <c r="H333" s="379"/>
      <c r="I333" s="379"/>
      <c r="J333" s="385"/>
    </row>
    <row r="334" spans="1:15" s="389" customFormat="1" hidden="1" x14ac:dyDescent="0.25">
      <c r="A334" s="387"/>
      <c r="B334" s="23"/>
      <c r="C334" s="164"/>
      <c r="D334" s="165"/>
      <c r="E334" s="165"/>
      <c r="F334" s="165"/>
      <c r="G334" s="240"/>
      <c r="H334" s="240"/>
      <c r="I334" s="240"/>
      <c r="J334" s="388"/>
    </row>
    <row r="335" spans="1:15" s="121" customFormat="1" x14ac:dyDescent="0.25">
      <c r="A335" s="390" t="s">
        <v>60</v>
      </c>
      <c r="B335" s="59" t="s">
        <v>194</v>
      </c>
      <c r="C335" s="341">
        <f>C336</f>
        <v>429.2</v>
      </c>
      <c r="D335" s="195">
        <f>D336+D337</f>
        <v>544.20000000000005</v>
      </c>
      <c r="E335" s="195"/>
      <c r="F335" s="195">
        <f>F336+F337</f>
        <v>257</v>
      </c>
      <c r="G335" s="391">
        <f>F335/C335*100</f>
        <v>59.87884436160298</v>
      </c>
      <c r="H335" s="391">
        <f>F335/D335*100</f>
        <v>47.225284821756702</v>
      </c>
      <c r="I335" s="391" t="e">
        <f>F335/E335*100</f>
        <v>#DIV/0!</v>
      </c>
      <c r="J335" s="140"/>
    </row>
    <row r="336" spans="1:15" s="238" customFormat="1" x14ac:dyDescent="0.25">
      <c r="A336" s="392"/>
      <c r="B336" s="90" t="s">
        <v>270</v>
      </c>
      <c r="C336" s="347">
        <v>429.2</v>
      </c>
      <c r="D336" s="338">
        <v>429.2</v>
      </c>
      <c r="E336" s="338"/>
      <c r="F336" s="338">
        <v>165.1</v>
      </c>
      <c r="G336" s="220">
        <f>F336/C336*100</f>
        <v>38.466915191053118</v>
      </c>
      <c r="H336" s="220">
        <f>F336/D336*100</f>
        <v>38.466915191053118</v>
      </c>
      <c r="I336" s="220" t="e">
        <f>F336/E336*100</f>
        <v>#DIV/0!</v>
      </c>
      <c r="J336" s="393"/>
    </row>
    <row r="337" spans="1:10" s="396" customFormat="1" ht="51" customHeight="1" x14ac:dyDescent="0.25">
      <c r="A337" s="394"/>
      <c r="B337" s="90" t="s">
        <v>258</v>
      </c>
      <c r="C337" s="347"/>
      <c r="D337" s="338">
        <v>115</v>
      </c>
      <c r="E337" s="338"/>
      <c r="F337" s="338">
        <v>91.9</v>
      </c>
      <c r="G337" s="353" t="e">
        <f>F337/C337*100</f>
        <v>#DIV/0!</v>
      </c>
      <c r="H337" s="353">
        <f>F337/D337*100</f>
        <v>79.913043478260875</v>
      </c>
      <c r="I337" s="353" t="e">
        <f>F337/E337*100</f>
        <v>#DIV/0!</v>
      </c>
      <c r="J337" s="395"/>
    </row>
    <row r="338" spans="1:10" s="367" customFormat="1" hidden="1" x14ac:dyDescent="0.25">
      <c r="A338" s="397" t="s">
        <v>62</v>
      </c>
      <c r="B338" s="10" t="s">
        <v>63</v>
      </c>
      <c r="C338" s="398"/>
      <c r="D338" s="195"/>
      <c r="E338" s="195"/>
      <c r="F338" s="195"/>
      <c r="G338" s="379"/>
      <c r="H338" s="379"/>
      <c r="I338" s="379"/>
      <c r="J338" s="366"/>
    </row>
    <row r="339" spans="1:10" s="367" customFormat="1" ht="30" hidden="1" x14ac:dyDescent="0.25">
      <c r="A339" s="399"/>
      <c r="B339" s="28" t="s">
        <v>128</v>
      </c>
      <c r="C339" s="400"/>
      <c r="D339" s="401"/>
      <c r="E339" s="401"/>
      <c r="F339" s="168"/>
      <c r="G339" s="379"/>
      <c r="H339" s="379"/>
      <c r="I339" s="379"/>
      <c r="J339" s="366"/>
    </row>
    <row r="340" spans="1:10" s="367" customFormat="1" ht="30" hidden="1" x14ac:dyDescent="0.25">
      <c r="A340" s="399"/>
      <c r="B340" s="28" t="s">
        <v>129</v>
      </c>
      <c r="C340" s="400"/>
      <c r="D340" s="401"/>
      <c r="E340" s="401"/>
      <c r="F340" s="168"/>
      <c r="G340" s="379"/>
      <c r="H340" s="379"/>
      <c r="I340" s="379"/>
      <c r="J340" s="366"/>
    </row>
    <row r="341" spans="1:10" s="367" customFormat="1" ht="30" hidden="1" x14ac:dyDescent="0.25">
      <c r="A341" s="399"/>
      <c r="B341" s="29" t="s">
        <v>195</v>
      </c>
      <c r="C341" s="202"/>
      <c r="D341" s="338"/>
      <c r="E341" s="338"/>
      <c r="F341" s="158"/>
      <c r="G341" s="379"/>
      <c r="H341" s="379"/>
      <c r="I341" s="379"/>
      <c r="J341" s="366"/>
    </row>
    <row r="342" spans="1:10" s="367" customFormat="1" ht="30" hidden="1" x14ac:dyDescent="0.25">
      <c r="A342" s="399"/>
      <c r="B342" s="29" t="s">
        <v>159</v>
      </c>
      <c r="C342" s="202"/>
      <c r="D342" s="338"/>
      <c r="E342" s="338"/>
      <c r="F342" s="158"/>
      <c r="G342" s="379"/>
      <c r="H342" s="379"/>
      <c r="I342" s="379"/>
      <c r="J342" s="366"/>
    </row>
    <row r="343" spans="1:10" s="404" customFormat="1" hidden="1" x14ac:dyDescent="0.25">
      <c r="A343" s="402"/>
      <c r="B343" s="30"/>
      <c r="C343" s="398"/>
      <c r="D343" s="195"/>
      <c r="E343" s="195"/>
      <c r="F343" s="156"/>
      <c r="G343" s="204"/>
      <c r="H343" s="204"/>
      <c r="I343" s="204"/>
      <c r="J343" s="403"/>
    </row>
    <row r="344" spans="1:10" s="121" customFormat="1" ht="31.5" x14ac:dyDescent="0.25">
      <c r="A344" s="390" t="s">
        <v>65</v>
      </c>
      <c r="B344" s="59" t="s">
        <v>206</v>
      </c>
      <c r="C344" s="341">
        <f>C345</f>
        <v>0</v>
      </c>
      <c r="D344" s="195">
        <f t="shared" ref="D344:F344" si="56">D345</f>
        <v>342.36</v>
      </c>
      <c r="E344" s="195"/>
      <c r="F344" s="195">
        <f t="shared" si="56"/>
        <v>340</v>
      </c>
      <c r="G344" s="391" t="e">
        <f>F344/C344*100</f>
        <v>#DIV/0!</v>
      </c>
      <c r="H344" s="391">
        <f>F344/D344*100</f>
        <v>99.31066713401097</v>
      </c>
      <c r="I344" s="391" t="e">
        <f>F344/E344*100</f>
        <v>#DIV/0!</v>
      </c>
      <c r="J344" s="140"/>
    </row>
    <row r="345" spans="1:10" s="396" customFormat="1" ht="45" x14ac:dyDescent="0.25">
      <c r="A345" s="394"/>
      <c r="B345" s="60" t="s">
        <v>259</v>
      </c>
      <c r="C345" s="405"/>
      <c r="D345" s="406">
        <v>342.36</v>
      </c>
      <c r="E345" s="406"/>
      <c r="F345" s="180">
        <v>340</v>
      </c>
      <c r="G345" s="407" t="e">
        <f>F345/C345*100</f>
        <v>#DIV/0!</v>
      </c>
      <c r="H345" s="408">
        <f>F345/D345*100</f>
        <v>99.31066713401097</v>
      </c>
      <c r="I345" s="407" t="e">
        <f>F345/E345*100</f>
        <v>#DIV/0!</v>
      </c>
      <c r="J345" s="395"/>
    </row>
    <row r="346" spans="1:10" s="135" customFormat="1" ht="116.1" customHeight="1" x14ac:dyDescent="0.25">
      <c r="A346" s="198" t="s">
        <v>66</v>
      </c>
      <c r="B346" s="58" t="s">
        <v>67</v>
      </c>
      <c r="C346" s="409">
        <v>43.6</v>
      </c>
      <c r="D346" s="410">
        <v>43.58</v>
      </c>
      <c r="E346" s="410"/>
      <c r="F346" s="190"/>
      <c r="G346" s="200">
        <f>F346/C346*100</f>
        <v>0</v>
      </c>
      <c r="H346" s="411">
        <f>F346/D346*100</f>
        <v>0</v>
      </c>
      <c r="I346" s="411" t="e">
        <f>F346/E346*100</f>
        <v>#DIV/0!</v>
      </c>
      <c r="J346" s="134"/>
    </row>
    <row r="347" spans="1:10" s="206" customFormat="1" hidden="1" x14ac:dyDescent="0.25">
      <c r="A347" s="207"/>
      <c r="B347" s="13"/>
      <c r="C347" s="412"/>
      <c r="D347" s="190"/>
      <c r="E347" s="190"/>
      <c r="F347" s="190"/>
      <c r="G347" s="413"/>
      <c r="H347" s="413"/>
      <c r="I347" s="413"/>
      <c r="J347" s="205"/>
    </row>
    <row r="348" spans="1:10" s="135" customFormat="1" x14ac:dyDescent="0.25">
      <c r="A348" s="213">
        <v>8340</v>
      </c>
      <c r="B348" s="58" t="s">
        <v>68</v>
      </c>
      <c r="C348" s="409">
        <v>397.9</v>
      </c>
      <c r="D348" s="410">
        <v>397.9</v>
      </c>
      <c r="E348" s="410"/>
      <c r="F348" s="410"/>
      <c r="G348" s="411">
        <f>F348/C348*100</f>
        <v>0</v>
      </c>
      <c r="H348" s="411">
        <f>F348/D348*100</f>
        <v>0</v>
      </c>
      <c r="I348" s="411" t="e">
        <f>F348/E348*100</f>
        <v>#DIV/0!</v>
      </c>
      <c r="J348" s="134"/>
    </row>
    <row r="349" spans="1:10" s="35" customFormat="1" ht="47.25" x14ac:dyDescent="0.25">
      <c r="A349" s="142">
        <v>8743</v>
      </c>
      <c r="B349" s="58" t="s">
        <v>387</v>
      </c>
      <c r="C349" s="410"/>
      <c r="D349" s="156">
        <v>2688</v>
      </c>
      <c r="E349" s="156"/>
      <c r="F349" s="156">
        <v>2610.1</v>
      </c>
      <c r="G349" s="414" t="e">
        <f>F349/C349*100</f>
        <v>#DIV/0!</v>
      </c>
      <c r="H349" s="414">
        <f>F349/D349*100</f>
        <v>97.101934523809518</v>
      </c>
      <c r="I349" s="414" t="e">
        <f>F349/E349*100</f>
        <v>#DIV/0!</v>
      </c>
      <c r="J349" s="197"/>
    </row>
    <row r="350" spans="1:10" s="283" customFormat="1" x14ac:dyDescent="0.25">
      <c r="A350" s="281"/>
      <c r="B350" s="97" t="s">
        <v>390</v>
      </c>
      <c r="C350" s="415"/>
      <c r="D350" s="158">
        <v>1700</v>
      </c>
      <c r="E350" s="158"/>
      <c r="F350" s="158">
        <v>1700</v>
      </c>
      <c r="G350" s="501"/>
      <c r="H350" s="501"/>
      <c r="I350" s="501"/>
      <c r="J350" s="282"/>
    </row>
    <row r="351" spans="1:10" s="283" customFormat="1" x14ac:dyDescent="0.25">
      <c r="A351" s="281"/>
      <c r="B351" s="97" t="s">
        <v>389</v>
      </c>
      <c r="C351" s="415"/>
      <c r="D351" s="158">
        <v>348</v>
      </c>
      <c r="E351" s="158"/>
      <c r="F351" s="158">
        <v>291.26</v>
      </c>
      <c r="G351" s="501"/>
      <c r="H351" s="501"/>
      <c r="I351" s="501"/>
      <c r="J351" s="282"/>
    </row>
    <row r="352" spans="1:10" s="351" customFormat="1" x14ac:dyDescent="0.25">
      <c r="A352" s="502"/>
      <c r="B352" s="97" t="s">
        <v>388</v>
      </c>
      <c r="C352" s="415"/>
      <c r="D352" s="158">
        <v>640</v>
      </c>
      <c r="E352" s="158"/>
      <c r="F352" s="158">
        <v>618.79999999999995</v>
      </c>
      <c r="G352" s="503" t="e">
        <f>F352/C352*100</f>
        <v>#DIV/0!</v>
      </c>
      <c r="H352" s="503">
        <f>F352/D352*100</f>
        <v>96.6875</v>
      </c>
      <c r="I352" s="503" t="e">
        <f>F352/E352*100</f>
        <v>#DIV/0!</v>
      </c>
      <c r="J352" s="350"/>
    </row>
    <row r="353" spans="1:20" s="35" customFormat="1" x14ac:dyDescent="0.25">
      <c r="A353" s="149"/>
      <c r="B353" s="51" t="s">
        <v>96</v>
      </c>
      <c r="C353" s="150">
        <f>C357+C358+C361+C362+C363</f>
        <v>97</v>
      </c>
      <c r="D353" s="151">
        <f>D357+D358+D361+D362+D363</f>
        <v>142.55199999999999</v>
      </c>
      <c r="E353" s="151">
        <f>E357+E358+E361+E362+E363</f>
        <v>0</v>
      </c>
      <c r="F353" s="151">
        <f>F357+F358+F361+F362+F363</f>
        <v>45.6</v>
      </c>
      <c r="G353" s="150" t="e">
        <f>G354+G358+#REF!+#REF!+#REF!+#REF!+G344+G346+G348+G361+G363+G364</f>
        <v>#DIV/0!</v>
      </c>
      <c r="H353" s="150" t="e">
        <f>H354+H358+#REF!+#REF!+#REF!+#REF!+H344+H346+H348+H361+H363+H364</f>
        <v>#DIV/0!</v>
      </c>
      <c r="I353" s="150" t="e">
        <f>I354+I358+#REF!+#REF!+#REF!+#REF!+I344+I346+I348+I361+I363+I364</f>
        <v>#DIV/0!</v>
      </c>
      <c r="J353" s="150" t="e">
        <f>J354+J358+#REF!+#REF!+#REF!+#REF!+J344+J346+J348+J361+J363+J364</f>
        <v>#REF!</v>
      </c>
      <c r="K353" s="150" t="e">
        <f>K354+K358+#REF!+#REF!+#REF!+#REF!+K344+K346+K348+K361+K363+K364</f>
        <v>#REF!</v>
      </c>
      <c r="L353" s="150" t="e">
        <f>L354+L358+#REF!+#REF!+#REF!+#REF!+L344+L346+L348+L361+L363+L364</f>
        <v>#REF!</v>
      </c>
      <c r="M353" s="150" t="e">
        <f>M354+M358+#REF!+#REF!+#REF!+#REF!+M344+M346+M348+M361+M363+M364</f>
        <v>#REF!</v>
      </c>
      <c r="N353" s="150" t="e">
        <f>N354+N358+#REF!+#REF!+#REF!+#REF!+N344+N346+N348+N361+N363+N364</f>
        <v>#REF!</v>
      </c>
    </row>
    <row r="354" spans="1:20" ht="62.1" hidden="1" customHeight="1" x14ac:dyDescent="0.25">
      <c r="A354" s="397">
        <v>7130</v>
      </c>
      <c r="B354" s="25" t="s">
        <v>118</v>
      </c>
      <c r="C354" s="416"/>
      <c r="D354" s="417"/>
      <c r="E354" s="417"/>
      <c r="F354" s="195"/>
      <c r="G354" s="308" t="e">
        <f t="shared" ref="G354:G359" si="57">F354/C354*100</f>
        <v>#DIV/0!</v>
      </c>
      <c r="H354" s="308" t="e">
        <f t="shared" ref="H354:H359" si="58">F354/D354*100</f>
        <v>#DIV/0!</v>
      </c>
      <c r="I354" s="308" t="e">
        <f>F354/E354*100</f>
        <v>#DIV/0!</v>
      </c>
    </row>
    <row r="355" spans="1:20" s="367" customFormat="1" ht="51.95" hidden="1" customHeight="1" x14ac:dyDescent="0.25">
      <c r="A355" s="418"/>
      <c r="B355" s="31" t="s">
        <v>130</v>
      </c>
      <c r="C355" s="419"/>
      <c r="D355" s="401"/>
      <c r="E355" s="401"/>
      <c r="F355" s="158"/>
      <c r="G355" s="308" t="e">
        <f t="shared" si="57"/>
        <v>#DIV/0!</v>
      </c>
      <c r="H355" s="315" t="e">
        <f t="shared" si="58"/>
        <v>#DIV/0!</v>
      </c>
      <c r="I355" s="319"/>
      <c r="J355" s="366"/>
    </row>
    <row r="356" spans="1:20" s="367" customFormat="1" ht="15.4" hidden="1" customHeight="1" x14ac:dyDescent="0.25">
      <c r="A356" s="418"/>
      <c r="B356" s="32"/>
      <c r="C356" s="419"/>
      <c r="D356" s="401"/>
      <c r="E356" s="401"/>
      <c r="F356" s="158"/>
      <c r="G356" s="308" t="e">
        <f t="shared" si="57"/>
        <v>#DIV/0!</v>
      </c>
      <c r="H356" s="315" t="e">
        <f t="shared" si="58"/>
        <v>#DIV/0!</v>
      </c>
      <c r="I356" s="319"/>
      <c r="J356" s="366"/>
    </row>
    <row r="357" spans="1:20" s="206" customFormat="1" ht="47.25" hidden="1" x14ac:dyDescent="0.25">
      <c r="A357" s="201">
        <v>7330</v>
      </c>
      <c r="B357" s="10" t="s">
        <v>161</v>
      </c>
      <c r="C357" s="341"/>
      <c r="D357" s="195"/>
      <c r="E357" s="195"/>
      <c r="F357" s="156">
        <v>0</v>
      </c>
      <c r="G357" s="204" t="e">
        <f t="shared" si="57"/>
        <v>#DIV/0!</v>
      </c>
      <c r="H357" s="204" t="e">
        <f t="shared" si="58"/>
        <v>#DIV/0!</v>
      </c>
      <c r="I357" s="204" t="e">
        <f>F357/E357*100</f>
        <v>#DIV/0!</v>
      </c>
      <c r="J357" s="205"/>
    </row>
    <row r="358" spans="1:20" s="135" customFormat="1" x14ac:dyDescent="0.25">
      <c r="A358" s="198">
        <v>7350</v>
      </c>
      <c r="B358" s="58" t="s">
        <v>239</v>
      </c>
      <c r="C358" s="420">
        <v>97</v>
      </c>
      <c r="D358" s="421">
        <v>142.55199999999999</v>
      </c>
      <c r="E358" s="421"/>
      <c r="F358" s="195">
        <v>45.6</v>
      </c>
      <c r="G358" s="200">
        <f t="shared" si="57"/>
        <v>47.010309278350512</v>
      </c>
      <c r="H358" s="200">
        <f t="shared" si="58"/>
        <v>31.988327066614293</v>
      </c>
      <c r="I358" s="200" t="e">
        <f>F358/E358*100</f>
        <v>#DIV/0!</v>
      </c>
      <c r="J358" s="134"/>
    </row>
    <row r="359" spans="1:20" s="238" customFormat="1" x14ac:dyDescent="0.25">
      <c r="A359" s="392"/>
      <c r="B359" s="90" t="s">
        <v>238</v>
      </c>
      <c r="C359" s="347">
        <v>97</v>
      </c>
      <c r="D359" s="338">
        <v>97</v>
      </c>
      <c r="E359" s="338"/>
      <c r="F359" s="158"/>
      <c r="G359" s="230">
        <f t="shared" si="57"/>
        <v>0</v>
      </c>
      <c r="H359" s="230">
        <f t="shared" si="58"/>
        <v>0</v>
      </c>
      <c r="I359" s="230" t="e">
        <f>F359/E359*100</f>
        <v>#DIV/0!</v>
      </c>
      <c r="J359" s="393"/>
    </row>
    <row r="360" spans="1:20" s="238" customFormat="1" ht="30" x14ac:dyDescent="0.25">
      <c r="A360" s="392"/>
      <c r="B360" s="90" t="s">
        <v>280</v>
      </c>
      <c r="C360" s="347"/>
      <c r="D360" s="338">
        <v>45.552</v>
      </c>
      <c r="E360" s="338"/>
      <c r="F360" s="158">
        <v>45.6</v>
      </c>
      <c r="G360" s="230"/>
      <c r="H360" s="230"/>
      <c r="I360" s="230"/>
      <c r="J360" s="393"/>
    </row>
    <row r="361" spans="1:20" s="171" customFormat="1" ht="30.75" hidden="1" x14ac:dyDescent="0.25">
      <c r="A361" s="216">
        <v>8230</v>
      </c>
      <c r="B361" s="26" t="s">
        <v>157</v>
      </c>
      <c r="C361" s="422"/>
      <c r="D361" s="423"/>
      <c r="E361" s="424"/>
      <c r="F361" s="423"/>
      <c r="G361" s="425" t="e">
        <f>F361/C361*100</f>
        <v>#DIV/0!</v>
      </c>
      <c r="H361" s="425" t="e">
        <f>F361/D361*100</f>
        <v>#DIV/0!</v>
      </c>
      <c r="I361" s="425" t="e">
        <f>F361/E361*100</f>
        <v>#DIV/0!</v>
      </c>
      <c r="J361" s="320"/>
    </row>
    <row r="362" spans="1:20" s="171" customFormat="1" ht="47.25" hidden="1" x14ac:dyDescent="0.25">
      <c r="A362" s="216">
        <v>8240</v>
      </c>
      <c r="B362" s="26" t="s">
        <v>237</v>
      </c>
      <c r="C362" s="422"/>
      <c r="D362" s="423"/>
      <c r="E362" s="424"/>
      <c r="F362" s="423"/>
      <c r="G362" s="425"/>
      <c r="H362" s="425"/>
      <c r="I362" s="425"/>
      <c r="J362" s="320"/>
    </row>
    <row r="363" spans="1:20" s="171" customFormat="1" ht="30.75" hidden="1" x14ac:dyDescent="0.25">
      <c r="A363" s="216">
        <v>8775</v>
      </c>
      <c r="B363" s="26" t="s">
        <v>158</v>
      </c>
      <c r="C363" s="422"/>
      <c r="D363" s="423"/>
      <c r="E363" s="424"/>
      <c r="F363" s="423"/>
      <c r="G363" s="425"/>
      <c r="H363" s="425"/>
      <c r="I363" s="425"/>
      <c r="J363" s="320"/>
    </row>
    <row r="364" spans="1:20" s="153" customFormat="1" ht="78.75" x14ac:dyDescent="0.25">
      <c r="A364" s="149">
        <v>9770</v>
      </c>
      <c r="B364" s="1" t="s">
        <v>196</v>
      </c>
      <c r="C364" s="426">
        <v>0</v>
      </c>
      <c r="D364" s="427">
        <v>684.78</v>
      </c>
      <c r="E364" s="428"/>
      <c r="F364" s="427">
        <v>684.78</v>
      </c>
      <c r="G364" s="429" t="e">
        <f>F364/C364*100</f>
        <v>#DIV/0!</v>
      </c>
      <c r="H364" s="429">
        <f>F364/D364*100</f>
        <v>100</v>
      </c>
      <c r="I364" s="429" t="e">
        <f>F364/E364*100</f>
        <v>#DIV/0!</v>
      </c>
      <c r="J364" s="365"/>
      <c r="Q364" s="430"/>
      <c r="R364" s="430"/>
      <c r="S364" s="430"/>
      <c r="T364" s="430"/>
    </row>
    <row r="365" spans="1:20" s="206" customFormat="1" ht="47.25" x14ac:dyDescent="0.25">
      <c r="A365" s="149">
        <v>9800</v>
      </c>
      <c r="B365" s="1" t="s">
        <v>174</v>
      </c>
      <c r="C365" s="150">
        <f>C366+C367</f>
        <v>1573.1</v>
      </c>
      <c r="D365" s="151">
        <f>D366+D367</f>
        <v>5227.6000000000004</v>
      </c>
      <c r="E365" s="151">
        <f>E366+E367</f>
        <v>0</v>
      </c>
      <c r="F365" s="151">
        <f t="shared" ref="F365" si="59">F366+F367</f>
        <v>4928.9920000000002</v>
      </c>
      <c r="G365" s="413">
        <f>F365/C365*100</f>
        <v>313.32985824168838</v>
      </c>
      <c r="H365" s="413">
        <f>F365/D365*100</f>
        <v>94.28785676027239</v>
      </c>
      <c r="I365" s="413" t="e">
        <f>F365/E365*100</f>
        <v>#DIV/0!</v>
      </c>
      <c r="J365" s="205"/>
    </row>
    <row r="366" spans="1:20" s="260" customFormat="1" ht="33" customHeight="1" x14ac:dyDescent="0.25">
      <c r="A366" s="269"/>
      <c r="B366" s="57" t="s">
        <v>281</v>
      </c>
      <c r="C366" s="347"/>
      <c r="D366" s="338">
        <v>1100</v>
      </c>
      <c r="E366" s="338"/>
      <c r="F366" s="158">
        <v>1084.2</v>
      </c>
      <c r="G366" s="414" t="e">
        <f>F366/C366*100</f>
        <v>#DIV/0!</v>
      </c>
      <c r="H366" s="414">
        <f>F366/D366*100</f>
        <v>98.563636363636363</v>
      </c>
      <c r="I366" s="414" t="e">
        <f>F366/E366*100</f>
        <v>#DIV/0!</v>
      </c>
      <c r="J366" s="279"/>
    </row>
    <row r="367" spans="1:20" s="260" customFormat="1" ht="45" x14ac:dyDescent="0.25">
      <c r="A367" s="269"/>
      <c r="B367" s="57" t="s">
        <v>272</v>
      </c>
      <c r="C367" s="347">
        <f>C368+C369+C370</f>
        <v>1573.1</v>
      </c>
      <c r="D367" s="338">
        <f>D368+D369+D370+D371+D372+D373</f>
        <v>4127.6000000000004</v>
      </c>
      <c r="E367" s="338">
        <f t="shared" ref="E367:F367" si="60">E368+E369+E370+E371+E372+E373</f>
        <v>0</v>
      </c>
      <c r="F367" s="338">
        <f t="shared" si="60"/>
        <v>3844.7920000000004</v>
      </c>
      <c r="G367" s="414"/>
      <c r="H367" s="414"/>
      <c r="I367" s="414"/>
      <c r="J367" s="279"/>
    </row>
    <row r="368" spans="1:20" s="260" customFormat="1" ht="19.149999999999999" customHeight="1" x14ac:dyDescent="0.25">
      <c r="A368" s="269"/>
      <c r="B368" s="106" t="s">
        <v>175</v>
      </c>
      <c r="C368" s="341">
        <v>500</v>
      </c>
      <c r="D368" s="195">
        <v>500</v>
      </c>
      <c r="E368" s="195"/>
      <c r="F368" s="195">
        <v>500</v>
      </c>
      <c r="G368" s="431"/>
      <c r="H368" s="431"/>
      <c r="I368" s="431"/>
      <c r="J368" s="279"/>
    </row>
    <row r="369" spans="1:18" s="260" customFormat="1" x14ac:dyDescent="0.25">
      <c r="A369" s="269"/>
      <c r="B369" s="107" t="s">
        <v>197</v>
      </c>
      <c r="C369" s="432">
        <v>1073.0999999999999</v>
      </c>
      <c r="D369" s="195">
        <v>1073.0999999999999</v>
      </c>
      <c r="E369" s="195"/>
      <c r="F369" s="195">
        <v>1062.3</v>
      </c>
      <c r="G369" s="431"/>
      <c r="H369" s="431"/>
      <c r="I369" s="431"/>
      <c r="J369" s="279"/>
    </row>
    <row r="370" spans="1:18" s="260" customFormat="1" ht="19.149999999999999" customHeight="1" x14ac:dyDescent="0.25">
      <c r="A370" s="269"/>
      <c r="B370" s="106" t="s">
        <v>220</v>
      </c>
      <c r="C370" s="341"/>
      <c r="D370" s="195">
        <v>1704.5</v>
      </c>
      <c r="E370" s="195"/>
      <c r="F370" s="195">
        <v>1704.5</v>
      </c>
      <c r="G370" s="431"/>
      <c r="H370" s="431"/>
      <c r="I370" s="431"/>
      <c r="J370" s="279"/>
    </row>
    <row r="371" spans="1:18" s="263" customFormat="1" x14ac:dyDescent="0.25">
      <c r="A371" s="268"/>
      <c r="B371" s="106" t="s">
        <v>297</v>
      </c>
      <c r="C371" s="432"/>
      <c r="D371" s="195">
        <v>300</v>
      </c>
      <c r="E371" s="195"/>
      <c r="F371" s="195">
        <v>277.99200000000002</v>
      </c>
      <c r="G371" s="433"/>
      <c r="H371" s="433"/>
      <c r="I371" s="433"/>
      <c r="J371" s="434"/>
    </row>
    <row r="372" spans="1:18" s="252" customFormat="1" x14ac:dyDescent="0.25">
      <c r="A372" s="268"/>
      <c r="B372" s="106" t="s">
        <v>298</v>
      </c>
      <c r="C372" s="432"/>
      <c r="D372" s="195">
        <v>300</v>
      </c>
      <c r="E372" s="195"/>
      <c r="F372" s="195">
        <v>300</v>
      </c>
      <c r="G372" s="431"/>
      <c r="H372" s="431"/>
      <c r="I372" s="431"/>
      <c r="J372" s="280"/>
    </row>
    <row r="373" spans="1:18" s="252" customFormat="1" x14ac:dyDescent="0.25">
      <c r="A373" s="268"/>
      <c r="B373" s="106" t="s">
        <v>357</v>
      </c>
      <c r="C373" s="432"/>
      <c r="D373" s="195">
        <v>250</v>
      </c>
      <c r="E373" s="195"/>
      <c r="F373" s="195"/>
      <c r="G373" s="431"/>
      <c r="H373" s="431"/>
      <c r="I373" s="431"/>
      <c r="J373" s="280"/>
    </row>
    <row r="374" spans="1:18" s="252" customFormat="1" hidden="1" x14ac:dyDescent="0.25">
      <c r="A374" s="268"/>
      <c r="B374" s="106" t="s">
        <v>271</v>
      </c>
      <c r="C374" s="432"/>
      <c r="D374" s="435"/>
      <c r="E374" s="435"/>
      <c r="F374" s="435"/>
      <c r="G374" s="431"/>
      <c r="H374" s="431"/>
      <c r="I374" s="431"/>
      <c r="J374" s="280"/>
    </row>
    <row r="375" spans="1:18" s="252" customFormat="1" hidden="1" x14ac:dyDescent="0.25">
      <c r="A375" s="268"/>
      <c r="B375" s="106" t="s">
        <v>271</v>
      </c>
      <c r="C375" s="432"/>
      <c r="D375" s="435"/>
      <c r="E375" s="435"/>
      <c r="F375" s="435"/>
      <c r="G375" s="431"/>
      <c r="H375" s="431"/>
      <c r="I375" s="431"/>
      <c r="J375" s="280"/>
    </row>
    <row r="376" spans="1:18" s="260" customFormat="1" ht="15" x14ac:dyDescent="0.25">
      <c r="A376" s="269"/>
      <c r="C376" s="179"/>
      <c r="D376" s="436"/>
      <c r="E376" s="180"/>
      <c r="F376" s="180"/>
      <c r="G376" s="431" t="e">
        <f>F376/C376*100</f>
        <v>#DIV/0!</v>
      </c>
      <c r="H376" s="431" t="e">
        <f>F376/D376*100</f>
        <v>#DIV/0!</v>
      </c>
      <c r="I376" s="431" t="e">
        <f>F376/E376*100</f>
        <v>#DIV/0!</v>
      </c>
      <c r="J376" s="279"/>
    </row>
    <row r="377" spans="1:18" s="439" customFormat="1" ht="15" customHeight="1" x14ac:dyDescent="0.3">
      <c r="A377" s="437"/>
      <c r="B377" s="66" t="s">
        <v>107</v>
      </c>
      <c r="C377" s="300">
        <f>C265+C275+C299+C323+C329+C353+C364+C365+C294+C320</f>
        <v>7029.1</v>
      </c>
      <c r="D377" s="301">
        <f>D265+D275+D299+D323+D329+D353+D364+D365+D294+D320</f>
        <v>35109.562999999995</v>
      </c>
      <c r="E377" s="301">
        <f>E265+E275+E299+E323+E329+E353+E364+E365+E294+E320</f>
        <v>10.098000000000001</v>
      </c>
      <c r="F377" s="301">
        <f>F265+F275+F299+F323+F329+F353+F364+F365+F294+F320</f>
        <v>32015.341999999997</v>
      </c>
      <c r="G377" s="414">
        <f>F377/C377*100</f>
        <v>455.46858061487239</v>
      </c>
      <c r="H377" s="414">
        <f>F377/D377*100</f>
        <v>91.186956670466117</v>
      </c>
      <c r="I377" s="414">
        <f>F377/E377*100</f>
        <v>317046.36561695382</v>
      </c>
      <c r="J377" s="438"/>
    </row>
    <row r="378" spans="1:18" s="439" customFormat="1" ht="12" customHeight="1" x14ac:dyDescent="0.3">
      <c r="A378" s="437"/>
      <c r="B378" s="66"/>
      <c r="C378" s="440"/>
      <c r="D378" s="504"/>
      <c r="E378" s="504"/>
      <c r="F378" s="504"/>
      <c r="G378" s="414"/>
      <c r="H378" s="414"/>
      <c r="I378" s="414"/>
      <c r="J378" s="438"/>
    </row>
    <row r="379" spans="1:18" s="260" customFormat="1" ht="39.75" customHeight="1" x14ac:dyDescent="0.3">
      <c r="A379" s="437"/>
      <c r="B379" s="66" t="s">
        <v>106</v>
      </c>
      <c r="C379" s="301">
        <f t="shared" ref="C379:N379" si="61">C377+C262</f>
        <v>296828.14800000004</v>
      </c>
      <c r="D379" s="301">
        <f t="shared" si="61"/>
        <v>421803.04000000004</v>
      </c>
      <c r="E379" s="301">
        <f t="shared" si="61"/>
        <v>31469.365000000002</v>
      </c>
      <c r="F379" s="301">
        <f t="shared" si="61"/>
        <v>390413.91699999996</v>
      </c>
      <c r="G379" s="150">
        <f t="shared" si="61"/>
        <v>1178.553673474983</v>
      </c>
      <c r="H379" s="150">
        <f t="shared" si="61"/>
        <v>567.72807829238013</v>
      </c>
      <c r="I379" s="150" t="e">
        <f t="shared" si="61"/>
        <v>#DIV/0!</v>
      </c>
      <c r="J379" s="150">
        <f t="shared" si="61"/>
        <v>0</v>
      </c>
      <c r="K379" s="150">
        <f t="shared" si="61"/>
        <v>0</v>
      </c>
      <c r="L379" s="150">
        <f t="shared" si="61"/>
        <v>0</v>
      </c>
      <c r="M379" s="150">
        <f t="shared" si="61"/>
        <v>0</v>
      </c>
      <c r="N379" s="150">
        <f t="shared" si="61"/>
        <v>0</v>
      </c>
      <c r="P379" s="441"/>
    </row>
    <row r="380" spans="1:18" s="265" customFormat="1" hidden="1" x14ac:dyDescent="0.25">
      <c r="A380" s="318"/>
      <c r="B380" s="76"/>
      <c r="C380" s="442">
        <f>C378+C263</f>
        <v>0</v>
      </c>
      <c r="D380" s="442">
        <f>D378+D263</f>
        <v>0</v>
      </c>
      <c r="E380" s="442">
        <f>E378+E263</f>
        <v>0</v>
      </c>
      <c r="F380" s="442">
        <f>F378+F263</f>
        <v>0</v>
      </c>
      <c r="G380" s="443"/>
      <c r="H380" s="443"/>
      <c r="I380" s="200"/>
      <c r="J380" s="368"/>
    </row>
    <row r="381" spans="1:18" s="447" customFormat="1" ht="16.5" x14ac:dyDescent="0.25">
      <c r="A381" s="444"/>
      <c r="B381" s="77" t="s">
        <v>105</v>
      </c>
      <c r="C381" s="445">
        <f>C382+C391+C396+C401+C405</f>
        <v>5059.5999999999985</v>
      </c>
      <c r="D381" s="445">
        <f>D382+D391+D396+D401+D405</f>
        <v>7961.5330000000004</v>
      </c>
      <c r="E381" s="445">
        <f>E382+E391+E396+E401+E405</f>
        <v>489.81200000000001</v>
      </c>
      <c r="F381" s="445">
        <f>F382+F391+F396+F401+F405</f>
        <v>6978.445999999999</v>
      </c>
      <c r="G381" s="364">
        <f>F381/C381*100</f>
        <v>137.92485571981976</v>
      </c>
      <c r="H381" s="364">
        <f>F381/D381*100</f>
        <v>87.652038872413115</v>
      </c>
      <c r="I381" s="196"/>
      <c r="J381" s="446"/>
      <c r="Q381" s="448"/>
      <c r="R381" s="449"/>
    </row>
    <row r="382" spans="1:18" s="260" customFormat="1" x14ac:dyDescent="0.25">
      <c r="A382" s="149"/>
      <c r="B382" s="78" t="s">
        <v>5</v>
      </c>
      <c r="C382" s="151">
        <f>C384+C383</f>
        <v>14.2</v>
      </c>
      <c r="D382" s="151">
        <f>D384+D383</f>
        <v>330.26</v>
      </c>
      <c r="E382" s="151">
        <f t="shared" ref="E382" si="62">E384+E383</f>
        <v>146.47</v>
      </c>
      <c r="F382" s="151">
        <f>F384+F383</f>
        <v>326.846</v>
      </c>
      <c r="G382" s="364">
        <f>F382/C382*100</f>
        <v>2301.7323943661972</v>
      </c>
      <c r="H382" s="364">
        <f>F382/D382*100</f>
        <v>98.966269000181683</v>
      </c>
      <c r="I382" s="196"/>
      <c r="J382" s="279"/>
    </row>
    <row r="383" spans="1:18" s="35" customFormat="1" ht="47.25" x14ac:dyDescent="0.25">
      <c r="A383" s="154" t="s">
        <v>71</v>
      </c>
      <c r="B383" s="34" t="s">
        <v>7</v>
      </c>
      <c r="C383" s="156"/>
      <c r="D383" s="156">
        <v>146.5</v>
      </c>
      <c r="E383" s="156">
        <v>146.47</v>
      </c>
      <c r="F383" s="156">
        <v>146.5</v>
      </c>
      <c r="G383" s="156">
        <v>146.47</v>
      </c>
      <c r="H383" s="156">
        <v>146.47</v>
      </c>
      <c r="I383" s="156">
        <v>146.47</v>
      </c>
      <c r="J383" s="156">
        <v>146.47</v>
      </c>
      <c r="K383" s="156">
        <v>146.47</v>
      </c>
      <c r="L383" s="156">
        <v>146.47</v>
      </c>
      <c r="M383" s="156">
        <v>146.47</v>
      </c>
      <c r="N383" s="156">
        <v>146.47</v>
      </c>
      <c r="O383" s="156">
        <v>146.47</v>
      </c>
    </row>
    <row r="384" spans="1:18" s="206" customFormat="1" ht="48.75" customHeight="1" x14ac:dyDescent="0.25">
      <c r="A384" s="450" t="s">
        <v>52</v>
      </c>
      <c r="B384" s="108" t="s">
        <v>8</v>
      </c>
      <c r="C384" s="156">
        <f>C385+C386+C387+C388+C389+C390</f>
        <v>14.2</v>
      </c>
      <c r="D384" s="156">
        <f>D385+D386+D387+D388+D389+D390</f>
        <v>183.76</v>
      </c>
      <c r="E384" s="156"/>
      <c r="F384" s="156">
        <f>F385+F386+F387+F388+F389+F390</f>
        <v>180.346</v>
      </c>
      <c r="G384" s="210">
        <f t="shared" ref="G384:G395" si="63">F384/C384*100</f>
        <v>1270.0422535211269</v>
      </c>
      <c r="H384" s="210">
        <f t="shared" ref="H384:H395" si="64">F384/D384*100</f>
        <v>98.142141924249032</v>
      </c>
      <c r="I384" s="210" t="e">
        <f t="shared" ref="I384:I390" si="65">F384/E384*100</f>
        <v>#DIV/0!</v>
      </c>
      <c r="J384" s="211"/>
    </row>
    <row r="385" spans="1:17" s="452" customFormat="1" ht="17.45" hidden="1" customHeight="1" x14ac:dyDescent="0.25">
      <c r="A385" s="450"/>
      <c r="B385" s="109" t="s">
        <v>97</v>
      </c>
      <c r="C385" s="334"/>
      <c r="D385" s="334"/>
      <c r="E385" s="334"/>
      <c r="F385" s="334"/>
      <c r="G385" s="210" t="e">
        <f t="shared" si="63"/>
        <v>#DIV/0!</v>
      </c>
      <c r="H385" s="210" t="e">
        <f t="shared" si="64"/>
        <v>#DIV/0!</v>
      </c>
      <c r="I385" s="210" t="e">
        <f t="shared" si="65"/>
        <v>#DIV/0!</v>
      </c>
      <c r="J385" s="451"/>
    </row>
    <row r="386" spans="1:17" s="206" customFormat="1" ht="15.95" customHeight="1" x14ac:dyDescent="0.25">
      <c r="A386" s="450"/>
      <c r="B386" s="110" t="s">
        <v>98</v>
      </c>
      <c r="C386" s="156">
        <v>14.2</v>
      </c>
      <c r="D386" s="156">
        <v>158.33099999999999</v>
      </c>
      <c r="E386" s="156">
        <v>154.93899999999999</v>
      </c>
      <c r="F386" s="156">
        <v>154.9</v>
      </c>
      <c r="G386" s="210">
        <f t="shared" si="63"/>
        <v>1090.8450704225354</v>
      </c>
      <c r="H386" s="210">
        <f t="shared" si="64"/>
        <v>97.83302069714712</v>
      </c>
      <c r="I386" s="210">
        <f t="shared" si="65"/>
        <v>99.974828803593681</v>
      </c>
      <c r="J386" s="211"/>
    </row>
    <row r="387" spans="1:17" s="206" customFormat="1" ht="17.45" hidden="1" customHeight="1" x14ac:dyDescent="0.25">
      <c r="A387" s="453"/>
      <c r="B387" s="4" t="s">
        <v>99</v>
      </c>
      <c r="C387" s="156"/>
      <c r="D387" s="156">
        <v>0</v>
      </c>
      <c r="E387" s="156">
        <v>0</v>
      </c>
      <c r="F387" s="156"/>
      <c r="G387" s="210" t="e">
        <f t="shared" si="63"/>
        <v>#DIV/0!</v>
      </c>
      <c r="H387" s="210" t="e">
        <f t="shared" si="64"/>
        <v>#DIV/0!</v>
      </c>
      <c r="I387" s="210" t="e">
        <f t="shared" si="65"/>
        <v>#DIV/0!</v>
      </c>
      <c r="J387" s="211"/>
    </row>
    <row r="388" spans="1:17" s="206" customFormat="1" x14ac:dyDescent="0.25">
      <c r="A388" s="450"/>
      <c r="B388" s="110" t="s">
        <v>100</v>
      </c>
      <c r="C388" s="156"/>
      <c r="D388" s="156">
        <v>4.5999999999999999E-2</v>
      </c>
      <c r="E388" s="156"/>
      <c r="F388" s="156">
        <v>4.5999999999999999E-2</v>
      </c>
      <c r="G388" s="210" t="e">
        <f t="shared" si="63"/>
        <v>#DIV/0!</v>
      </c>
      <c r="H388" s="210">
        <f t="shared" si="64"/>
        <v>100</v>
      </c>
      <c r="I388" s="210" t="e">
        <f t="shared" si="65"/>
        <v>#DIV/0!</v>
      </c>
      <c r="J388" s="211"/>
    </row>
    <row r="389" spans="1:17" s="206" customFormat="1" ht="31.5" x14ac:dyDescent="0.25">
      <c r="A389" s="450"/>
      <c r="B389" s="110" t="s">
        <v>101</v>
      </c>
      <c r="C389" s="156"/>
      <c r="D389" s="156">
        <v>24.983000000000001</v>
      </c>
      <c r="E389" s="156">
        <v>24.983000000000001</v>
      </c>
      <c r="F389" s="156">
        <v>25</v>
      </c>
      <c r="G389" s="210" t="e">
        <f t="shared" si="63"/>
        <v>#DIV/0!</v>
      </c>
      <c r="H389" s="210">
        <f t="shared" si="64"/>
        <v>100.0680462714646</v>
      </c>
      <c r="I389" s="210">
        <f t="shared" si="65"/>
        <v>100.0680462714646</v>
      </c>
      <c r="J389" s="211"/>
    </row>
    <row r="390" spans="1:17" s="139" customFormat="1" x14ac:dyDescent="0.25">
      <c r="A390" s="450"/>
      <c r="B390" s="110" t="s">
        <v>102</v>
      </c>
      <c r="C390" s="156"/>
      <c r="D390" s="156">
        <v>0.4</v>
      </c>
      <c r="E390" s="156"/>
      <c r="F390" s="156">
        <v>0.4</v>
      </c>
      <c r="G390" s="156" t="e">
        <f t="shared" si="63"/>
        <v>#DIV/0!</v>
      </c>
      <c r="H390" s="156">
        <f t="shared" si="64"/>
        <v>100</v>
      </c>
      <c r="I390" s="156" t="e">
        <f t="shared" si="65"/>
        <v>#DIV/0!</v>
      </c>
      <c r="J390" s="190"/>
    </row>
    <row r="391" spans="1:17" s="238" customFormat="1" x14ac:dyDescent="0.25">
      <c r="A391" s="454"/>
      <c r="B391" s="114" t="s">
        <v>18</v>
      </c>
      <c r="C391" s="151">
        <f>C392+C393+C394+C395</f>
        <v>4603.5999999999995</v>
      </c>
      <c r="D391" s="151">
        <f>D392+D393+D394+D395</f>
        <v>6453.0820000000003</v>
      </c>
      <c r="E391" s="151">
        <f t="shared" ref="E391:F391" si="66">E392+E393+E394+E395</f>
        <v>0</v>
      </c>
      <c r="F391" s="151">
        <f t="shared" si="66"/>
        <v>5545.4</v>
      </c>
      <c r="G391" s="455">
        <f t="shared" si="63"/>
        <v>120.45790251107829</v>
      </c>
      <c r="H391" s="455">
        <f t="shared" si="64"/>
        <v>85.934131938816208</v>
      </c>
      <c r="I391" s="230"/>
      <c r="J391" s="393"/>
    </row>
    <row r="392" spans="1:17" s="238" customFormat="1" x14ac:dyDescent="0.25">
      <c r="A392" s="456" t="s">
        <v>53</v>
      </c>
      <c r="B392" s="59" t="s">
        <v>22</v>
      </c>
      <c r="C392" s="195">
        <v>2277.1999999999998</v>
      </c>
      <c r="D392" s="195">
        <v>1855.2819999999999</v>
      </c>
      <c r="E392" s="195"/>
      <c r="F392" s="195">
        <v>1203.3</v>
      </c>
      <c r="G392" s="230">
        <f t="shared" si="63"/>
        <v>52.84120850166871</v>
      </c>
      <c r="H392" s="230">
        <f t="shared" si="64"/>
        <v>64.858064703910244</v>
      </c>
      <c r="I392" s="230"/>
      <c r="J392" s="393"/>
      <c r="O392" s="457"/>
    </row>
    <row r="393" spans="1:17" s="263" customFormat="1" ht="31.5" x14ac:dyDescent="0.25">
      <c r="A393" s="456" t="s">
        <v>54</v>
      </c>
      <c r="B393" s="59" t="s">
        <v>81</v>
      </c>
      <c r="C393" s="195">
        <v>2136.6999999999998</v>
      </c>
      <c r="D393" s="195">
        <v>4221.6279999999997</v>
      </c>
      <c r="E393" s="195"/>
      <c r="F393" s="195">
        <v>4011.7</v>
      </c>
      <c r="G393" s="204">
        <f t="shared" si="63"/>
        <v>187.75214115224412</v>
      </c>
      <c r="H393" s="204">
        <f t="shared" si="64"/>
        <v>95.02732121352237</v>
      </c>
      <c r="I393" s="204"/>
      <c r="J393" s="434"/>
    </row>
    <row r="394" spans="1:17" s="460" customFormat="1" ht="31.5" x14ac:dyDescent="0.25">
      <c r="A394" s="456" t="s">
        <v>55</v>
      </c>
      <c r="B394" s="59" t="s">
        <v>82</v>
      </c>
      <c r="C394" s="195">
        <v>189.7</v>
      </c>
      <c r="D394" s="195">
        <v>376.17200000000003</v>
      </c>
      <c r="E394" s="195"/>
      <c r="F394" s="195">
        <v>330.4</v>
      </c>
      <c r="G394" s="458">
        <f t="shared" si="63"/>
        <v>174.16974169741698</v>
      </c>
      <c r="H394" s="458">
        <f t="shared" si="64"/>
        <v>87.832161883393752</v>
      </c>
      <c r="I394" s="458"/>
      <c r="J394" s="459"/>
      <c r="O394" s="457"/>
      <c r="Q394" s="461"/>
    </row>
    <row r="395" spans="1:17" s="263" customFormat="1" hidden="1" x14ac:dyDescent="0.25">
      <c r="A395" s="456"/>
      <c r="B395" s="111"/>
      <c r="C395" s="156"/>
      <c r="D395" s="209"/>
      <c r="E395" s="209"/>
      <c r="F395" s="209"/>
      <c r="G395" s="204" t="e">
        <f t="shared" si="63"/>
        <v>#DIV/0!</v>
      </c>
      <c r="H395" s="204" t="e">
        <f t="shared" si="64"/>
        <v>#DIV/0!</v>
      </c>
      <c r="I395" s="204"/>
      <c r="J395" s="434"/>
    </row>
    <row r="396" spans="1:17" s="463" customFormat="1" x14ac:dyDescent="0.25">
      <c r="A396" s="462"/>
      <c r="B396" s="115" t="s">
        <v>95</v>
      </c>
      <c r="C396" s="359">
        <f>C400+C397+C398</f>
        <v>92.4</v>
      </c>
      <c r="D396" s="359">
        <f>D400+D397+D398+D399</f>
        <v>406.97699999999998</v>
      </c>
      <c r="E396" s="359">
        <f t="shared" ref="E396" si="67">E400+E397+E398+E399</f>
        <v>343.34199999999998</v>
      </c>
      <c r="F396" s="359">
        <f>F400+F397+F398+F399</f>
        <v>407</v>
      </c>
      <c r="G396" s="359" t="e">
        <f t="shared" ref="G396:N396" si="68">G400+G397</f>
        <v>#DIV/0!</v>
      </c>
      <c r="H396" s="359">
        <f t="shared" si="68"/>
        <v>100.07380073800738</v>
      </c>
      <c r="I396" s="359">
        <f t="shared" si="68"/>
        <v>0</v>
      </c>
      <c r="J396" s="359">
        <f t="shared" si="68"/>
        <v>0</v>
      </c>
      <c r="K396" s="359">
        <f t="shared" si="68"/>
        <v>0</v>
      </c>
      <c r="L396" s="359">
        <f t="shared" si="68"/>
        <v>0</v>
      </c>
      <c r="M396" s="359">
        <f t="shared" si="68"/>
        <v>0</v>
      </c>
      <c r="N396" s="359">
        <f t="shared" si="68"/>
        <v>0</v>
      </c>
    </row>
    <row r="397" spans="1:17" s="468" customFormat="1" ht="45" hidden="1" x14ac:dyDescent="0.25">
      <c r="A397" s="464">
        <v>3104</v>
      </c>
      <c r="B397" s="112" t="s">
        <v>40</v>
      </c>
      <c r="C397" s="417">
        <v>0</v>
      </c>
      <c r="D397" s="465"/>
      <c r="E397" s="465"/>
      <c r="F397" s="465"/>
      <c r="G397" s="466"/>
      <c r="H397" s="466"/>
      <c r="I397" s="466"/>
      <c r="J397" s="467"/>
    </row>
    <row r="398" spans="1:17" s="238" customFormat="1" x14ac:dyDescent="0.25">
      <c r="A398" s="456" t="s">
        <v>56</v>
      </c>
      <c r="B398" s="59" t="s">
        <v>173</v>
      </c>
      <c r="C398" s="195">
        <v>92.4</v>
      </c>
      <c r="D398" s="195">
        <v>63.634999999999998</v>
      </c>
      <c r="E398" s="195"/>
      <c r="F398" s="195">
        <v>63.6</v>
      </c>
      <c r="G398" s="230"/>
      <c r="H398" s="230"/>
      <c r="I398" s="230"/>
      <c r="J398" s="393"/>
      <c r="Q398" s="469"/>
    </row>
    <row r="399" spans="1:17" s="238" customFormat="1" ht="63" x14ac:dyDescent="0.25">
      <c r="A399" s="456">
        <v>3241</v>
      </c>
      <c r="B399" s="118" t="s">
        <v>322</v>
      </c>
      <c r="C399" s="195"/>
      <c r="D399" s="195">
        <v>309.46699999999998</v>
      </c>
      <c r="E399" s="195">
        <v>309.46699999999998</v>
      </c>
      <c r="F399" s="195">
        <v>309.5</v>
      </c>
      <c r="G399" s="230"/>
      <c r="H399" s="230"/>
      <c r="I399" s="230"/>
      <c r="J399" s="393"/>
    </row>
    <row r="400" spans="1:17" s="367" customFormat="1" ht="30" x14ac:dyDescent="0.25">
      <c r="A400" s="390">
        <v>3242</v>
      </c>
      <c r="B400" s="113" t="s">
        <v>275</v>
      </c>
      <c r="C400" s="195"/>
      <c r="D400" s="195">
        <v>33.875</v>
      </c>
      <c r="E400" s="195">
        <v>33.875</v>
      </c>
      <c r="F400" s="195">
        <v>33.9</v>
      </c>
      <c r="G400" s="308" t="e">
        <f t="shared" ref="G400:G408" si="69">F400/C400*100</f>
        <v>#DIV/0!</v>
      </c>
      <c r="H400" s="308">
        <f t="shared" ref="H400:H408" si="70">F400/D400*100</f>
        <v>100.07380073800738</v>
      </c>
      <c r="I400" s="308"/>
      <c r="J400" s="366"/>
    </row>
    <row r="401" spans="1:16" s="238" customFormat="1" ht="18.75" x14ac:dyDescent="0.3">
      <c r="A401" s="454"/>
      <c r="B401" s="114" t="s">
        <v>20</v>
      </c>
      <c r="C401" s="151">
        <f>C402+C403+C404</f>
        <v>349.4</v>
      </c>
      <c r="D401" s="151">
        <f>D402+D403+D404</f>
        <v>514.17900000000009</v>
      </c>
      <c r="E401" s="151">
        <f>E402+E403+E404</f>
        <v>0</v>
      </c>
      <c r="F401" s="151">
        <f>F402+F403+F404</f>
        <v>442.2</v>
      </c>
      <c r="G401" s="455">
        <f t="shared" si="69"/>
        <v>126.55981682884946</v>
      </c>
      <c r="H401" s="455">
        <f t="shared" si="70"/>
        <v>86.001178577888226</v>
      </c>
      <c r="I401" s="230"/>
      <c r="J401" s="393"/>
      <c r="O401" s="470"/>
      <c r="P401" s="470"/>
    </row>
    <row r="402" spans="1:16" s="260" customFormat="1" ht="18.75" x14ac:dyDescent="0.3">
      <c r="A402" s="194" t="s">
        <v>58</v>
      </c>
      <c r="B402" s="58" t="s">
        <v>377</v>
      </c>
      <c r="C402" s="156">
        <v>3.8</v>
      </c>
      <c r="D402" s="156">
        <v>51.661000000000001</v>
      </c>
      <c r="E402" s="156"/>
      <c r="F402" s="156">
        <v>51.7</v>
      </c>
      <c r="G402" s="196">
        <f t="shared" si="69"/>
        <v>1360.5263157894738</v>
      </c>
      <c r="H402" s="196">
        <f t="shared" si="70"/>
        <v>100.07549215075203</v>
      </c>
      <c r="I402" s="196"/>
      <c r="J402" s="279"/>
      <c r="O402" s="471"/>
      <c r="P402" s="472"/>
    </row>
    <row r="403" spans="1:16" s="260" customFormat="1" ht="31.5" x14ac:dyDescent="0.25">
      <c r="A403" s="194" t="s">
        <v>59</v>
      </c>
      <c r="B403" s="58" t="s">
        <v>84</v>
      </c>
      <c r="C403" s="156">
        <v>32.9</v>
      </c>
      <c r="D403" s="156">
        <v>161.34100000000001</v>
      </c>
      <c r="E403" s="156"/>
      <c r="F403" s="156">
        <v>101</v>
      </c>
      <c r="G403" s="196">
        <f t="shared" si="69"/>
        <v>306.99088145896656</v>
      </c>
      <c r="H403" s="196">
        <f t="shared" si="70"/>
        <v>62.600330976007335</v>
      </c>
      <c r="I403" s="196"/>
      <c r="J403" s="279"/>
    </row>
    <row r="404" spans="1:16" s="260" customFormat="1" x14ac:dyDescent="0.25">
      <c r="A404" s="194" t="s">
        <v>57</v>
      </c>
      <c r="B404" s="58" t="s">
        <v>83</v>
      </c>
      <c r="C404" s="156">
        <v>312.7</v>
      </c>
      <c r="D404" s="156">
        <v>301.17700000000002</v>
      </c>
      <c r="E404" s="156"/>
      <c r="F404" s="156">
        <v>289.5</v>
      </c>
      <c r="G404" s="196">
        <f t="shared" si="69"/>
        <v>92.580748321074509</v>
      </c>
      <c r="H404" s="196">
        <f t="shared" si="70"/>
        <v>96.122877909003662</v>
      </c>
      <c r="I404" s="196"/>
      <c r="J404" s="279"/>
      <c r="O404" s="72"/>
    </row>
    <row r="405" spans="1:16" s="473" customFormat="1" x14ac:dyDescent="0.25">
      <c r="A405" s="454"/>
      <c r="B405" s="114" t="s">
        <v>135</v>
      </c>
      <c r="C405" s="151">
        <f>C406</f>
        <v>0</v>
      </c>
      <c r="D405" s="151">
        <f>D406+D407</f>
        <v>257.03499999999997</v>
      </c>
      <c r="E405" s="151">
        <f t="shared" ref="E405" si="71">E406+E407</f>
        <v>0</v>
      </c>
      <c r="F405" s="151">
        <f>F406+F407</f>
        <v>257</v>
      </c>
      <c r="G405" s="151" t="e">
        <f t="shared" si="69"/>
        <v>#DIV/0!</v>
      </c>
      <c r="H405" s="151">
        <f t="shared" si="70"/>
        <v>99.986383177388305</v>
      </c>
      <c r="I405" s="151" t="e">
        <f>F405/E405*100</f>
        <v>#DIV/0!</v>
      </c>
      <c r="J405" s="427"/>
    </row>
    <row r="406" spans="1:16" s="473" customFormat="1" x14ac:dyDescent="0.25">
      <c r="A406" s="212">
        <v>3133</v>
      </c>
      <c r="B406" s="102" t="s">
        <v>131</v>
      </c>
      <c r="C406" s="156"/>
      <c r="D406" s="156">
        <v>61.034999999999997</v>
      </c>
      <c r="E406" s="156"/>
      <c r="F406" s="156">
        <v>61</v>
      </c>
      <c r="G406" s="156" t="e">
        <f t="shared" si="69"/>
        <v>#DIV/0!</v>
      </c>
      <c r="H406" s="156">
        <f t="shared" si="70"/>
        <v>99.942655853198985</v>
      </c>
      <c r="I406" s="156" t="e">
        <f>F406/E406*100</f>
        <v>#DIV/0!</v>
      </c>
      <c r="J406" s="427"/>
    </row>
    <row r="407" spans="1:16" s="473" customFormat="1" ht="31.5" x14ac:dyDescent="0.25">
      <c r="A407" s="212">
        <v>5031</v>
      </c>
      <c r="B407" s="102" t="s">
        <v>303</v>
      </c>
      <c r="C407" s="156"/>
      <c r="D407" s="156">
        <v>196</v>
      </c>
      <c r="E407" s="156"/>
      <c r="F407" s="156">
        <v>196</v>
      </c>
      <c r="G407" s="156" t="e">
        <f t="shared" si="69"/>
        <v>#DIV/0!</v>
      </c>
      <c r="H407" s="156">
        <f t="shared" si="70"/>
        <v>100</v>
      </c>
      <c r="I407" s="156"/>
      <c r="J407" s="474"/>
    </row>
    <row r="408" spans="1:16" s="153" customFormat="1" ht="40.5" x14ac:dyDescent="0.3">
      <c r="A408" s="149"/>
      <c r="B408" s="79" t="s">
        <v>85</v>
      </c>
      <c r="C408" s="151">
        <f>C381+C377</f>
        <v>12088.699999999999</v>
      </c>
      <c r="D408" s="151">
        <f t="shared" ref="D408:F408" si="72">D381+D377</f>
        <v>43071.095999999998</v>
      </c>
      <c r="E408" s="475" t="s">
        <v>329</v>
      </c>
      <c r="F408" s="151">
        <f t="shared" si="72"/>
        <v>38993.787999999993</v>
      </c>
      <c r="G408" s="364">
        <f t="shared" si="69"/>
        <v>322.56394814992512</v>
      </c>
      <c r="H408" s="364">
        <f t="shared" si="70"/>
        <v>90.533540172741354</v>
      </c>
      <c r="I408" s="364" t="e">
        <f>F408/E408*100</f>
        <v>#VALUE!</v>
      </c>
      <c r="J408" s="365"/>
    </row>
    <row r="409" spans="1:16" s="35" customFormat="1" x14ac:dyDescent="0.25">
      <c r="A409" s="476"/>
      <c r="B409" s="34"/>
      <c r="C409" s="145"/>
      <c r="D409" s="190"/>
      <c r="E409" s="477"/>
      <c r="F409" s="190"/>
      <c r="G409" s="364"/>
      <c r="H409" s="364"/>
      <c r="I409" s="196"/>
      <c r="J409" s="197"/>
    </row>
    <row r="410" spans="1:16" s="483" customFormat="1" ht="22.5" x14ac:dyDescent="0.3">
      <c r="A410" s="526" t="s">
        <v>80</v>
      </c>
      <c r="B410" s="527"/>
      <c r="C410" s="478">
        <f>C262+C408</f>
        <v>301887.74800000008</v>
      </c>
      <c r="D410" s="479">
        <f>D262+D408</f>
        <v>429764.57300000003</v>
      </c>
      <c r="E410" s="480" t="s">
        <v>329</v>
      </c>
      <c r="F410" s="479">
        <f>F262+F408</f>
        <v>397392.36299999995</v>
      </c>
      <c r="G410" s="481">
        <f>F410/C410*100</f>
        <v>131.63580358352266</v>
      </c>
      <c r="H410" s="481">
        <f>F410/D410*100</f>
        <v>92.467454966326386</v>
      </c>
      <c r="I410" s="481" t="e">
        <f>F410/E410*100</f>
        <v>#VALUE!</v>
      </c>
      <c r="J410" s="482"/>
    </row>
    <row r="411" spans="1:16" s="488" customFormat="1" ht="16.5" hidden="1" x14ac:dyDescent="0.25">
      <c r="A411" s="80"/>
      <c r="B411" s="81" t="s">
        <v>93</v>
      </c>
      <c r="C411" s="484"/>
      <c r="D411" s="485"/>
      <c r="E411" s="485"/>
      <c r="F411" s="485"/>
      <c r="G411" s="486" t="e">
        <f>F411/C411*100</f>
        <v>#DIV/0!</v>
      </c>
      <c r="H411" s="486" t="e">
        <f>F411/D411*100</f>
        <v>#DIV/0!</v>
      </c>
      <c r="I411" s="486" t="e">
        <f>F411/E411*100</f>
        <v>#DIV/0!</v>
      </c>
      <c r="J411" s="487"/>
    </row>
    <row r="412" spans="1:16" s="483" customFormat="1" ht="35.25" hidden="1" customHeight="1" x14ac:dyDescent="0.3">
      <c r="A412" s="519" t="s">
        <v>103</v>
      </c>
      <c r="B412" s="520"/>
      <c r="C412" s="489">
        <f>C411+C410</f>
        <v>301887.74800000008</v>
      </c>
      <c r="D412" s="490">
        <f>D411+D410</f>
        <v>429764.57300000003</v>
      </c>
      <c r="E412" s="490" t="e">
        <f>E411+E410</f>
        <v>#VALUE!</v>
      </c>
      <c r="F412" s="490">
        <f>F411+F410</f>
        <v>397392.36299999995</v>
      </c>
      <c r="G412" s="481">
        <f>F412/C412*100</f>
        <v>131.63580358352266</v>
      </c>
      <c r="H412" s="481">
        <f>F412/D412*100</f>
        <v>92.467454966326386</v>
      </c>
      <c r="I412" s="481" t="e">
        <f>F412/E412*100</f>
        <v>#VALUE!</v>
      </c>
      <c r="J412" s="482"/>
    </row>
    <row r="413" spans="1:16" s="35" customFormat="1" hidden="1" x14ac:dyDescent="0.25">
      <c r="A413" s="142"/>
      <c r="B413" s="61"/>
      <c r="C413" s="145"/>
      <c r="D413" s="491"/>
      <c r="E413" s="491"/>
      <c r="F413" s="491"/>
      <c r="G413" s="145"/>
      <c r="H413" s="145"/>
      <c r="I413" s="145"/>
      <c r="J413" s="197"/>
    </row>
    <row r="414" spans="1:16" s="35" customFormat="1" ht="20.25" hidden="1" customHeight="1" x14ac:dyDescent="0.25">
      <c r="A414" s="513" t="s">
        <v>86</v>
      </c>
      <c r="B414" s="514"/>
      <c r="C414" s="514"/>
      <c r="D414" s="514"/>
      <c r="E414" s="514"/>
      <c r="F414" s="514"/>
      <c r="G414" s="514"/>
      <c r="H414" s="514"/>
      <c r="I414" s="515"/>
      <c r="J414" s="197"/>
    </row>
    <row r="415" spans="1:16" s="35" customFormat="1" hidden="1" x14ac:dyDescent="0.25">
      <c r="A415" s="142">
        <v>208200</v>
      </c>
      <c r="B415" s="61" t="s">
        <v>115</v>
      </c>
      <c r="C415" s="492"/>
      <c r="D415" s="493">
        <f>D416+D417+D418+D419+D420</f>
        <v>9823.5</v>
      </c>
      <c r="E415" s="493">
        <f>E416+E417+E418+E419+E420</f>
        <v>1613.1000000000001</v>
      </c>
      <c r="F415" s="493">
        <f>F416+F417+F418+F419+F420</f>
        <v>0</v>
      </c>
      <c r="G415" s="145"/>
      <c r="H415" s="145"/>
      <c r="I415" s="145"/>
      <c r="J415" s="197"/>
    </row>
    <row r="416" spans="1:16" s="283" customFormat="1" hidden="1" x14ac:dyDescent="0.25">
      <c r="A416" s="281"/>
      <c r="B416" s="50" t="s">
        <v>87</v>
      </c>
      <c r="C416" s="494"/>
      <c r="D416" s="495">
        <v>1718.6</v>
      </c>
      <c r="E416" s="495">
        <v>1046.4000000000001</v>
      </c>
      <c r="F416" s="495"/>
      <c r="G416" s="145"/>
      <c r="H416" s="290"/>
      <c r="I416" s="290"/>
      <c r="J416" s="282"/>
    </row>
    <row r="417" spans="1:15" s="283" customFormat="1" ht="31.5" hidden="1" x14ac:dyDescent="0.25">
      <c r="A417" s="281"/>
      <c r="B417" s="50" t="s">
        <v>88</v>
      </c>
      <c r="C417" s="494"/>
      <c r="D417" s="495"/>
      <c r="E417" s="495"/>
      <c r="F417" s="495"/>
      <c r="G417" s="145"/>
      <c r="H417" s="290"/>
      <c r="I417" s="290"/>
      <c r="J417" s="282"/>
    </row>
    <row r="418" spans="1:15" s="283" customFormat="1" hidden="1" x14ac:dyDescent="0.25">
      <c r="A418" s="281"/>
      <c r="B418" s="50" t="s">
        <v>89</v>
      </c>
      <c r="C418" s="494"/>
      <c r="D418" s="495"/>
      <c r="E418" s="495"/>
      <c r="F418" s="495"/>
      <c r="G418" s="145"/>
      <c r="H418" s="290"/>
      <c r="I418" s="290"/>
      <c r="J418" s="282"/>
    </row>
    <row r="419" spans="1:15" s="260" customFormat="1" ht="15" hidden="1" x14ac:dyDescent="0.25">
      <c r="A419" s="269"/>
      <c r="B419" s="82" t="s">
        <v>90</v>
      </c>
      <c r="C419" s="496"/>
      <c r="D419" s="497">
        <v>135.9</v>
      </c>
      <c r="E419" s="497"/>
      <c r="F419" s="497"/>
      <c r="G419" s="251"/>
      <c r="H419" s="259"/>
      <c r="I419" s="259"/>
      <c r="J419" s="279"/>
    </row>
    <row r="420" spans="1:15" s="260" customFormat="1" ht="15" hidden="1" x14ac:dyDescent="0.25">
      <c r="A420" s="269"/>
      <c r="B420" s="82" t="s">
        <v>91</v>
      </c>
      <c r="C420" s="496"/>
      <c r="D420" s="497">
        <v>7969</v>
      </c>
      <c r="E420" s="497">
        <v>566.70000000000005</v>
      </c>
      <c r="F420" s="497"/>
      <c r="G420" s="251"/>
      <c r="H420" s="259"/>
      <c r="I420" s="259"/>
      <c r="J420" s="279"/>
    </row>
    <row r="421" spans="1:15" s="35" customFormat="1" ht="31.5" hidden="1" x14ac:dyDescent="0.25">
      <c r="A421" s="142">
        <v>208400</v>
      </c>
      <c r="B421" s="61" t="s">
        <v>94</v>
      </c>
      <c r="C421" s="492">
        <v>10558.3</v>
      </c>
      <c r="D421" s="493">
        <v>16571.2</v>
      </c>
      <c r="E421" s="493">
        <v>1766.2</v>
      </c>
      <c r="F421" s="493">
        <v>77.5</v>
      </c>
      <c r="G421" s="155"/>
      <c r="H421" s="155"/>
      <c r="I421" s="155"/>
      <c r="J421" s="197"/>
    </row>
    <row r="422" spans="1:15" s="35" customFormat="1" hidden="1" x14ac:dyDescent="0.25">
      <c r="A422" s="142">
        <v>301100</v>
      </c>
      <c r="B422" s="61" t="s">
        <v>92</v>
      </c>
      <c r="C422" s="492"/>
      <c r="D422" s="493"/>
      <c r="E422" s="493"/>
      <c r="F422" s="493"/>
      <c r="G422" s="155"/>
      <c r="H422" s="155"/>
      <c r="I422" s="155"/>
      <c r="J422" s="197"/>
    </row>
    <row r="423" spans="1:15" s="35" customFormat="1" hidden="1" x14ac:dyDescent="0.25">
      <c r="A423" s="142">
        <v>301200</v>
      </c>
      <c r="B423" s="61" t="s">
        <v>93</v>
      </c>
      <c r="C423" s="492">
        <v>4108.3999999999996</v>
      </c>
      <c r="D423" s="493">
        <v>4108.3999999999996</v>
      </c>
      <c r="E423" s="493">
        <v>1027.0999999999999</v>
      </c>
      <c r="F423" s="493">
        <v>1027.0999999999999</v>
      </c>
      <c r="G423" s="155"/>
      <c r="H423" s="155"/>
      <c r="I423" s="155"/>
      <c r="J423" s="197"/>
    </row>
    <row r="424" spans="1:15" s="35" customFormat="1" hidden="1" x14ac:dyDescent="0.25">
      <c r="A424" s="511" t="s">
        <v>103</v>
      </c>
      <c r="B424" s="512"/>
      <c r="C424" s="155">
        <f>C262+C408+C423</f>
        <v>305996.1480000001</v>
      </c>
      <c r="D424" s="209">
        <f>D262+D408+D423</f>
        <v>433872.97300000006</v>
      </c>
      <c r="E424" s="209" t="e">
        <f>E262+E408+E423</f>
        <v>#VALUE!</v>
      </c>
      <c r="F424" s="209">
        <f>F262+F408+F423</f>
        <v>398419.46299999993</v>
      </c>
      <c r="G424" s="155">
        <f>F424/C424*100</f>
        <v>130.20407792845802</v>
      </c>
      <c r="H424" s="155">
        <f>F424/D424*100</f>
        <v>91.828596799920945</v>
      </c>
      <c r="I424" s="155" t="e">
        <f>F424/E424*100</f>
        <v>#VALUE!</v>
      </c>
      <c r="J424" s="197"/>
    </row>
    <row r="425" spans="1:15" s="135" customFormat="1" hidden="1" x14ac:dyDescent="0.25">
      <c r="A425" s="133"/>
      <c r="B425" s="33"/>
      <c r="C425" s="134"/>
      <c r="D425" s="131"/>
      <c r="E425" s="131"/>
      <c r="F425" s="131"/>
      <c r="G425" s="134"/>
      <c r="H425" s="134"/>
      <c r="I425" s="134"/>
      <c r="J425" s="134"/>
    </row>
    <row r="426" spans="1:15" s="135" customFormat="1" ht="47.25" x14ac:dyDescent="0.25">
      <c r="A426" s="133"/>
      <c r="B426" s="33"/>
      <c r="C426" s="134"/>
      <c r="D426" s="506"/>
      <c r="E426" s="140" t="s">
        <v>317</v>
      </c>
      <c r="F426" s="507"/>
      <c r="G426" s="134"/>
      <c r="H426" s="134"/>
      <c r="I426" s="134"/>
      <c r="J426" s="134"/>
    </row>
    <row r="427" spans="1:15" s="135" customFormat="1" x14ac:dyDescent="0.25">
      <c r="A427" s="133"/>
      <c r="B427" s="83"/>
      <c r="C427" s="134"/>
      <c r="D427" s="498"/>
      <c r="E427" s="498"/>
      <c r="F427" s="498"/>
      <c r="G427" s="134"/>
      <c r="H427" s="134"/>
      <c r="I427" s="134"/>
      <c r="J427" s="134"/>
    </row>
    <row r="428" spans="1:15" s="135" customFormat="1" ht="16.5" customHeight="1" x14ac:dyDescent="0.25">
      <c r="A428" s="133"/>
      <c r="B428" s="134" t="s">
        <v>391</v>
      </c>
      <c r="C428" s="134"/>
      <c r="D428" s="510" t="s">
        <v>392</v>
      </c>
      <c r="E428" s="510"/>
      <c r="F428" s="510"/>
      <c r="G428" s="134"/>
      <c r="H428" s="134"/>
      <c r="I428" s="134"/>
      <c r="J428" s="134"/>
    </row>
    <row r="430" spans="1:15" hidden="1" x14ac:dyDescent="0.25">
      <c r="E430" s="131" t="s">
        <v>199</v>
      </c>
      <c r="F430" s="131">
        <f>F379</f>
        <v>390413.91699999996</v>
      </c>
      <c r="O430" s="499" t="s">
        <v>200</v>
      </c>
    </row>
    <row r="431" spans="1:15" hidden="1" x14ac:dyDescent="0.25">
      <c r="E431" s="131" t="s">
        <v>145</v>
      </c>
      <c r="F431" s="131">
        <f>F41+F299</f>
        <v>16253.281999999999</v>
      </c>
      <c r="O431" s="130">
        <f>F431/F379*100</f>
        <v>4.1630898111657224</v>
      </c>
    </row>
    <row r="432" spans="1:15" hidden="1" x14ac:dyDescent="0.25">
      <c r="E432" s="131" t="s">
        <v>144</v>
      </c>
      <c r="F432" s="131">
        <f>F109+F296+F298</f>
        <v>26152.612000000001</v>
      </c>
      <c r="O432" s="130">
        <f>F432/F379*100</f>
        <v>6.6986884588952815</v>
      </c>
    </row>
    <row r="433" spans="5:15" hidden="1" x14ac:dyDescent="0.25">
      <c r="E433" s="131" t="s">
        <v>143</v>
      </c>
      <c r="F433" s="131">
        <f>F160+F323</f>
        <v>11360.085999999999</v>
      </c>
      <c r="O433" s="130">
        <f>F433/F379*100</f>
        <v>2.9097543671835862</v>
      </c>
    </row>
    <row r="434" spans="5:15" ht="31.5" hidden="1" x14ac:dyDescent="0.25">
      <c r="E434" s="131" t="s">
        <v>146</v>
      </c>
      <c r="F434" s="131">
        <f>F167+F321</f>
        <v>6106.4829999999993</v>
      </c>
      <c r="O434" s="130">
        <f>F434/F430*100</f>
        <v>1.5641048472152697</v>
      </c>
    </row>
    <row r="435" spans="5:15" hidden="1" x14ac:dyDescent="0.25">
      <c r="E435" s="131" t="s">
        <v>147</v>
      </c>
      <c r="F435" s="131">
        <f>F58+F275</f>
        <v>160684.37599999999</v>
      </c>
      <c r="O435" s="130">
        <f>F435/F430*100</f>
        <v>41.157440604249771</v>
      </c>
    </row>
    <row r="436" spans="5:15" hidden="1" x14ac:dyDescent="0.25">
      <c r="E436" s="131" t="s">
        <v>148</v>
      </c>
      <c r="F436" s="131">
        <f>F176+F329</f>
        <v>79459.969000000012</v>
      </c>
      <c r="O436" s="130">
        <f>F436/F430*100</f>
        <v>20.352750130062606</v>
      </c>
    </row>
    <row r="437" spans="5:15" hidden="1" x14ac:dyDescent="0.25">
      <c r="E437" s="131" t="s">
        <v>201</v>
      </c>
      <c r="F437" s="131">
        <f>SUM(F431:F436)</f>
        <v>300016.80799999996</v>
      </c>
      <c r="O437" s="130">
        <f>F437/F430*100</f>
        <v>76.845828218772226</v>
      </c>
    </row>
    <row r="438" spans="5:15" hidden="1" x14ac:dyDescent="0.25">
      <c r="E438" s="131" t="s">
        <v>202</v>
      </c>
      <c r="F438" s="131">
        <f>F437-F436</f>
        <v>220556.83899999995</v>
      </c>
      <c r="O438" s="130">
        <f>F438/F430*100</f>
        <v>56.493078088709623</v>
      </c>
    </row>
    <row r="439" spans="5:15" hidden="1" x14ac:dyDescent="0.25"/>
    <row r="440" spans="5:15" hidden="1" x14ac:dyDescent="0.25"/>
  </sheetData>
  <mergeCells count="20">
    <mergeCell ref="E11:E12"/>
    <mergeCell ref="F11:F12"/>
    <mergeCell ref="B9:C9"/>
    <mergeCell ref="G3:H5"/>
    <mergeCell ref="A410:B410"/>
    <mergeCell ref="A8:J8"/>
    <mergeCell ref="G11:J11"/>
    <mergeCell ref="A11:A12"/>
    <mergeCell ref="B11:B12"/>
    <mergeCell ref="C11:C12"/>
    <mergeCell ref="D11:D12"/>
    <mergeCell ref="B264:I264"/>
    <mergeCell ref="A260:B260"/>
    <mergeCell ref="B14:I14"/>
    <mergeCell ref="D428:F428"/>
    <mergeCell ref="A424:B424"/>
    <mergeCell ref="A414:I414"/>
    <mergeCell ref="A223:B223"/>
    <mergeCell ref="A262:B262"/>
    <mergeCell ref="A412:B412"/>
  </mergeCells>
  <pageMargins left="0.9055118110236221" right="0.19685039370078741" top="0.19685039370078741" bottom="0.19685039370078741" header="0.31496062992125984" footer="0.31496062992125984"/>
  <pageSetup paperSize="9" scale="66" fitToHeight="12" orientation="portrait" r:id="rId1"/>
  <rowBreaks count="5" manualBreakCount="5">
    <brk id="169" max="6" man="1"/>
    <brk id="191" max="6" man="1"/>
    <brk id="236" max="6" man="1"/>
    <brk id="281" max="6" man="1"/>
    <brk id="29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2026-03-03T11:13:05Z</dcterms:modified>
</cp:coreProperties>
</file>