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05D7136F-6341-49B7-9753-BD150E356273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Лист1" sheetId="1" r:id="rId1"/>
  </sheets>
  <definedNames>
    <definedName name="_xlnm.Print_Titles" localSheetId="0">Лист1!$11:$12</definedName>
    <definedName name="_xlnm.Print_Area" localSheetId="0">Лист1!$A$1:$K$379</definedName>
  </definedNames>
  <calcPr calcId="191029"/>
</workbook>
</file>

<file path=xl/calcChain.xml><?xml version="1.0" encoding="utf-8"?>
<calcChain xmlns="http://schemas.openxmlformats.org/spreadsheetml/2006/main">
  <c r="F136" i="1" l="1"/>
  <c r="D58" i="1"/>
  <c r="C349" i="1" l="1"/>
  <c r="F337" i="1"/>
  <c r="D321" i="1" l="1"/>
  <c r="E321" i="1"/>
  <c r="F321" i="1"/>
  <c r="C321" i="1"/>
  <c r="E101" i="1"/>
  <c r="F101" i="1"/>
  <c r="D101" i="1"/>
  <c r="D299" i="1" l="1"/>
  <c r="E299" i="1"/>
  <c r="F299" i="1"/>
  <c r="C299" i="1"/>
  <c r="F290" i="1"/>
  <c r="E290" i="1"/>
  <c r="D290" i="1"/>
  <c r="O174" i="1" l="1"/>
  <c r="P174" i="1"/>
  <c r="Q174" i="1"/>
  <c r="R174" i="1"/>
  <c r="E136" i="1"/>
  <c r="F148" i="1"/>
  <c r="E148" i="1"/>
  <c r="D148" i="1"/>
  <c r="C148" i="1"/>
  <c r="E122" i="1"/>
  <c r="D122" i="1"/>
  <c r="C122" i="1"/>
  <c r="F122" i="1"/>
  <c r="D333" i="1" l="1"/>
  <c r="E333" i="1"/>
  <c r="F333" i="1"/>
  <c r="C333" i="1"/>
  <c r="D256" i="1"/>
  <c r="E256" i="1"/>
  <c r="F256" i="1"/>
  <c r="C256" i="1"/>
  <c r="F247" i="1"/>
  <c r="E247" i="1"/>
  <c r="C168" i="1"/>
  <c r="E47" i="1"/>
  <c r="E58" i="1" l="1"/>
  <c r="F58" i="1"/>
  <c r="C58" i="1"/>
  <c r="G181" i="1" l="1"/>
  <c r="H181" i="1"/>
  <c r="I181" i="1"/>
  <c r="D136" i="1"/>
  <c r="C136" i="1"/>
  <c r="D169" i="1"/>
  <c r="D168" i="1" s="1"/>
  <c r="E169" i="1"/>
  <c r="E168" i="1" s="1"/>
  <c r="F169" i="1"/>
  <c r="F168" i="1" s="1"/>
  <c r="G305" i="1"/>
  <c r="H305" i="1"/>
  <c r="I305" i="1"/>
  <c r="G306" i="1"/>
  <c r="H306" i="1"/>
  <c r="I306" i="1"/>
  <c r="F356" i="1" l="1"/>
  <c r="D239" i="1"/>
  <c r="E239" i="1"/>
  <c r="F239" i="1"/>
  <c r="C239" i="1"/>
  <c r="D214" i="1"/>
  <c r="E214" i="1"/>
  <c r="F214" i="1"/>
  <c r="C214" i="1"/>
  <c r="G219" i="1"/>
  <c r="J219" i="1"/>
  <c r="J231" i="1" s="1"/>
  <c r="K219" i="1"/>
  <c r="K231" i="1" s="1"/>
  <c r="L219" i="1"/>
  <c r="L231" i="1" s="1"/>
  <c r="M219" i="1"/>
  <c r="M231" i="1" s="1"/>
  <c r="N219" i="1"/>
  <c r="N231" i="1" s="1"/>
  <c r="C219" i="1"/>
  <c r="D223" i="1"/>
  <c r="D219" i="1" s="1"/>
  <c r="E223" i="1"/>
  <c r="E219" i="1" s="1"/>
  <c r="F223" i="1"/>
  <c r="F219" i="1" s="1"/>
  <c r="C212" i="1" l="1"/>
  <c r="C231" i="1" s="1"/>
  <c r="E212" i="1"/>
  <c r="E231" i="1" s="1"/>
  <c r="F212" i="1"/>
  <c r="F231" i="1" s="1"/>
  <c r="D212" i="1"/>
  <c r="D231" i="1" s="1"/>
  <c r="C165" i="1"/>
  <c r="C160" i="1" s="1"/>
  <c r="C290" i="1" l="1"/>
  <c r="D279" i="1"/>
  <c r="E279" i="1"/>
  <c r="F279" i="1"/>
  <c r="C279" i="1"/>
  <c r="D262" i="1" l="1"/>
  <c r="E262" i="1"/>
  <c r="F262" i="1"/>
  <c r="C262" i="1"/>
  <c r="D247" i="1"/>
  <c r="E246" i="1"/>
  <c r="F246" i="1"/>
  <c r="G247" i="1"/>
  <c r="H247" i="1"/>
  <c r="I247" i="1"/>
  <c r="J247" i="1"/>
  <c r="K247" i="1"/>
  <c r="L247" i="1"/>
  <c r="M247" i="1"/>
  <c r="N247" i="1"/>
  <c r="C247" i="1"/>
  <c r="C246" i="1" s="1"/>
  <c r="D246" i="1" l="1"/>
  <c r="F237" i="1"/>
  <c r="D36" i="1" l="1"/>
  <c r="E36" i="1"/>
  <c r="F36" i="1"/>
  <c r="C36" i="1"/>
  <c r="C18" i="1"/>
  <c r="C112" i="1"/>
  <c r="D112" i="1"/>
  <c r="E112" i="1"/>
  <c r="E102" i="1" s="1"/>
  <c r="F112" i="1"/>
  <c r="G256" i="1"/>
  <c r="H256" i="1"/>
  <c r="I256" i="1"/>
  <c r="J256" i="1"/>
  <c r="J246" i="1" s="1"/>
  <c r="K256" i="1"/>
  <c r="K246" i="1" s="1"/>
  <c r="L256" i="1"/>
  <c r="L246" i="1" s="1"/>
  <c r="M256" i="1"/>
  <c r="M246" i="1" s="1"/>
  <c r="N256" i="1"/>
  <c r="N246" i="1" s="1"/>
  <c r="E147" i="1" l="1"/>
  <c r="I183" i="1" l="1"/>
  <c r="C102" i="1" l="1"/>
  <c r="D35" i="1"/>
  <c r="E35" i="1"/>
  <c r="F35" i="1"/>
  <c r="C35" i="1"/>
  <c r="F124" i="1" l="1"/>
  <c r="F123" i="1"/>
  <c r="D124" i="1"/>
  <c r="D123" i="1"/>
  <c r="C123" i="1"/>
  <c r="C124" i="1"/>
  <c r="C153" i="1" l="1"/>
  <c r="D153" i="1"/>
  <c r="E153" i="1"/>
  <c r="F153" i="1"/>
  <c r="I61" i="1" l="1"/>
  <c r="H61" i="1"/>
  <c r="G61" i="1"/>
  <c r="E353" i="1" l="1"/>
  <c r="C307" i="1"/>
  <c r="D307" i="1"/>
  <c r="E307" i="1"/>
  <c r="F307" i="1"/>
  <c r="D281" i="1" l="1"/>
  <c r="E281" i="1"/>
  <c r="F281" i="1"/>
  <c r="F384" i="1" s="1"/>
  <c r="C281" i="1"/>
  <c r="C47" i="1"/>
  <c r="D26" i="1" l="1"/>
  <c r="E26" i="1"/>
  <c r="F26" i="1"/>
  <c r="C26" i="1"/>
  <c r="D160" i="1"/>
  <c r="E160" i="1"/>
  <c r="F160" i="1"/>
  <c r="F385" i="1" s="1"/>
  <c r="F386" i="1"/>
  <c r="F47" i="1"/>
  <c r="D42" i="1"/>
  <c r="E42" i="1"/>
  <c r="F42" i="1"/>
  <c r="C42" i="1"/>
  <c r="D47" i="1" l="1"/>
  <c r="D102" i="1"/>
  <c r="F102" i="1"/>
  <c r="F383" i="1" s="1"/>
  <c r="I108" i="1"/>
  <c r="I30" i="1"/>
  <c r="H30" i="1"/>
  <c r="G30" i="1"/>
  <c r="D18" i="1"/>
  <c r="E18" i="1"/>
  <c r="F18" i="1"/>
  <c r="G21" i="1"/>
  <c r="G48" i="1"/>
  <c r="I48" i="1" l="1"/>
  <c r="H48" i="1"/>
  <c r="G198" i="1" l="1"/>
  <c r="H198" i="1"/>
  <c r="G197" i="1"/>
  <c r="H197" i="1"/>
  <c r="G195" i="1"/>
  <c r="H195" i="1"/>
  <c r="H213" i="1" l="1"/>
  <c r="I213" i="1"/>
  <c r="D275" i="1"/>
  <c r="E275" i="1"/>
  <c r="F275" i="1"/>
  <c r="C275" i="1"/>
  <c r="E349" i="1" l="1"/>
  <c r="F349" i="1"/>
  <c r="D349" i="1"/>
  <c r="D344" i="1"/>
  <c r="E344" i="1"/>
  <c r="F344" i="1"/>
  <c r="C344" i="1"/>
  <c r="I358" i="1" l="1"/>
  <c r="H358" i="1"/>
  <c r="G358" i="1"/>
  <c r="F357" i="1"/>
  <c r="E357" i="1"/>
  <c r="D357" i="1"/>
  <c r="C357" i="1"/>
  <c r="H356" i="1"/>
  <c r="G356" i="1"/>
  <c r="H355" i="1"/>
  <c r="G355" i="1"/>
  <c r="H354" i="1"/>
  <c r="G354" i="1"/>
  <c r="F353" i="1"/>
  <c r="D353" i="1"/>
  <c r="C353" i="1"/>
  <c r="H352" i="1"/>
  <c r="G352" i="1"/>
  <c r="N349" i="1"/>
  <c r="M349" i="1"/>
  <c r="L349" i="1"/>
  <c r="K349" i="1"/>
  <c r="J349" i="1"/>
  <c r="I349" i="1"/>
  <c r="H349" i="1"/>
  <c r="G349" i="1"/>
  <c r="H348" i="1"/>
  <c r="G348" i="1"/>
  <c r="H347" i="1"/>
  <c r="G347" i="1"/>
  <c r="H346" i="1"/>
  <c r="G346" i="1"/>
  <c r="H345" i="1"/>
  <c r="G345" i="1"/>
  <c r="I343" i="1"/>
  <c r="H343" i="1"/>
  <c r="G343" i="1"/>
  <c r="I342" i="1"/>
  <c r="H342" i="1"/>
  <c r="G342" i="1"/>
  <c r="I341" i="1"/>
  <c r="H341" i="1"/>
  <c r="G341" i="1"/>
  <c r="I340" i="1"/>
  <c r="H340" i="1"/>
  <c r="G340" i="1"/>
  <c r="I339" i="1"/>
  <c r="G339" i="1"/>
  <c r="I338" i="1"/>
  <c r="H338" i="1"/>
  <c r="G338" i="1"/>
  <c r="I337" i="1"/>
  <c r="C337" i="1"/>
  <c r="C335" i="1" s="1"/>
  <c r="E335" i="1"/>
  <c r="G362" i="1"/>
  <c r="D366" i="1"/>
  <c r="E366" i="1"/>
  <c r="F366" i="1"/>
  <c r="F335" i="1" l="1"/>
  <c r="H362" i="1"/>
  <c r="H344" i="1"/>
  <c r="H353" i="1"/>
  <c r="H357" i="1"/>
  <c r="I362" i="1"/>
  <c r="C334" i="1"/>
  <c r="E334" i="1"/>
  <c r="G353" i="1"/>
  <c r="G357" i="1"/>
  <c r="I357" i="1"/>
  <c r="G344" i="1"/>
  <c r="G337" i="1"/>
  <c r="G182" i="1"/>
  <c r="H182" i="1"/>
  <c r="I182" i="1"/>
  <c r="G57" i="1"/>
  <c r="H57" i="1"/>
  <c r="I57" i="1"/>
  <c r="G55" i="1"/>
  <c r="H55" i="1"/>
  <c r="I55" i="1"/>
  <c r="H203" i="1"/>
  <c r="G335" i="1" l="1"/>
  <c r="F334" i="1"/>
  <c r="H166" i="1"/>
  <c r="I166" i="1"/>
  <c r="G334" i="1" l="1"/>
  <c r="J332" i="1"/>
  <c r="K332" i="1"/>
  <c r="L332" i="1"/>
  <c r="M332" i="1"/>
  <c r="N332" i="1"/>
  <c r="I329" i="1"/>
  <c r="H329" i="1"/>
  <c r="G329" i="1"/>
  <c r="I320" i="1"/>
  <c r="H320" i="1"/>
  <c r="G320" i="1"/>
  <c r="I318" i="1"/>
  <c r="H318" i="1"/>
  <c r="G318" i="1"/>
  <c r="I315" i="1"/>
  <c r="H315" i="1"/>
  <c r="G315" i="1"/>
  <c r="I304" i="1"/>
  <c r="H304" i="1"/>
  <c r="G304" i="1"/>
  <c r="F303" i="1"/>
  <c r="I301" i="1"/>
  <c r="H301" i="1"/>
  <c r="G301" i="1"/>
  <c r="I300" i="1"/>
  <c r="H300" i="1"/>
  <c r="G300" i="1"/>
  <c r="E284" i="1"/>
  <c r="D284" i="1"/>
  <c r="C284" i="1"/>
  <c r="I313" i="1"/>
  <c r="H313" i="1"/>
  <c r="G313" i="1"/>
  <c r="I311" i="1"/>
  <c r="H311" i="1"/>
  <c r="G311" i="1"/>
  <c r="H310" i="1"/>
  <c r="G310" i="1"/>
  <c r="H309" i="1"/>
  <c r="G309" i="1"/>
  <c r="I308" i="1"/>
  <c r="H308" i="1"/>
  <c r="G308" i="1"/>
  <c r="N307" i="1"/>
  <c r="M307" i="1"/>
  <c r="L307" i="1"/>
  <c r="K307" i="1"/>
  <c r="J307" i="1"/>
  <c r="H275" i="1"/>
  <c r="G275" i="1"/>
  <c r="I291" i="1"/>
  <c r="H291" i="1"/>
  <c r="G291" i="1"/>
  <c r="I282" i="1"/>
  <c r="H282" i="1"/>
  <c r="G282" i="1"/>
  <c r="N281" i="1"/>
  <c r="M281" i="1"/>
  <c r="L281" i="1"/>
  <c r="K281" i="1"/>
  <c r="J281" i="1"/>
  <c r="I281" i="1"/>
  <c r="H281" i="1"/>
  <c r="G281" i="1"/>
  <c r="N275" i="1"/>
  <c r="M275" i="1"/>
  <c r="L275" i="1"/>
  <c r="K275" i="1"/>
  <c r="J275" i="1"/>
  <c r="I275" i="1"/>
  <c r="I268" i="1"/>
  <c r="I267" i="1"/>
  <c r="H267" i="1"/>
  <c r="I265" i="1"/>
  <c r="H265" i="1"/>
  <c r="G265" i="1"/>
  <c r="I272" i="1"/>
  <c r="H272" i="1"/>
  <c r="G272" i="1"/>
  <c r="I250" i="1"/>
  <c r="I246" i="1" s="1"/>
  <c r="H250" i="1"/>
  <c r="H246" i="1" s="1"/>
  <c r="G250" i="1"/>
  <c r="G246" i="1" s="1"/>
  <c r="I245" i="1"/>
  <c r="H245" i="1"/>
  <c r="G245" i="1"/>
  <c r="I244" i="1"/>
  <c r="H244" i="1"/>
  <c r="G244" i="1"/>
  <c r="I243" i="1"/>
  <c r="H243" i="1"/>
  <c r="G243" i="1"/>
  <c r="I242" i="1"/>
  <c r="H242" i="1"/>
  <c r="G242" i="1"/>
  <c r="I241" i="1"/>
  <c r="H241" i="1"/>
  <c r="G241" i="1"/>
  <c r="I240" i="1"/>
  <c r="H240" i="1"/>
  <c r="G240" i="1"/>
  <c r="I238" i="1"/>
  <c r="H238" i="1"/>
  <c r="G238" i="1"/>
  <c r="E237" i="1"/>
  <c r="D237" i="1"/>
  <c r="C237" i="1"/>
  <c r="J236" i="1"/>
  <c r="F284" i="1" l="1"/>
  <c r="G303" i="1"/>
  <c r="I303" i="1"/>
  <c r="C260" i="1"/>
  <c r="D261" i="1"/>
  <c r="I312" i="1"/>
  <c r="D236" i="1"/>
  <c r="F236" i="1"/>
  <c r="E260" i="1"/>
  <c r="I290" i="1"/>
  <c r="G237" i="1"/>
  <c r="I237" i="1"/>
  <c r="C261" i="1"/>
  <c r="E261" i="1"/>
  <c r="D260" i="1"/>
  <c r="F261" i="1"/>
  <c r="I261" i="1" s="1"/>
  <c r="I285" i="1"/>
  <c r="H239" i="1"/>
  <c r="H292" i="1"/>
  <c r="H299" i="1"/>
  <c r="H319" i="1"/>
  <c r="C236" i="1"/>
  <c r="E236" i="1"/>
  <c r="E330" i="1" s="1"/>
  <c r="H237" i="1"/>
  <c r="G239" i="1"/>
  <c r="I239" i="1"/>
  <c r="F260" i="1"/>
  <c r="F382" i="1" s="1"/>
  <c r="H262" i="1"/>
  <c r="H285" i="1"/>
  <c r="G292" i="1"/>
  <c r="H303" i="1"/>
  <c r="I319" i="1"/>
  <c r="G319" i="1"/>
  <c r="G262" i="1"/>
  <c r="I262" i="1"/>
  <c r="G285" i="1"/>
  <c r="H290" i="1"/>
  <c r="I292" i="1"/>
  <c r="H312" i="1"/>
  <c r="G299" i="1"/>
  <c r="I299" i="1"/>
  <c r="G290" i="1"/>
  <c r="G312" i="1"/>
  <c r="G31" i="1"/>
  <c r="H31" i="1"/>
  <c r="I31" i="1"/>
  <c r="H21" i="1"/>
  <c r="I21" i="1"/>
  <c r="C16" i="1"/>
  <c r="C15" i="1" s="1"/>
  <c r="E16" i="1"/>
  <c r="F16" i="1"/>
  <c r="F15" i="1" s="1"/>
  <c r="F210" i="1" s="1"/>
  <c r="F233" i="1" s="1"/>
  <c r="D16" i="1"/>
  <c r="D15" i="1" s="1"/>
  <c r="C330" i="1" l="1"/>
  <c r="C359" i="1" s="1"/>
  <c r="D330" i="1"/>
  <c r="F330" i="1"/>
  <c r="F359" i="1" s="1"/>
  <c r="E359" i="1"/>
  <c r="F387" i="1"/>
  <c r="F388" i="1" s="1"/>
  <c r="E15" i="1"/>
  <c r="E210" i="1" s="1"/>
  <c r="E233" i="1" s="1"/>
  <c r="C210" i="1"/>
  <c r="C233" i="1" s="1"/>
  <c r="D210" i="1"/>
  <c r="D233" i="1" s="1"/>
  <c r="H261" i="1"/>
  <c r="G236" i="1"/>
  <c r="I307" i="1"/>
  <c r="H236" i="1"/>
  <c r="H284" i="1"/>
  <c r="G307" i="1"/>
  <c r="G261" i="1"/>
  <c r="H260" i="1"/>
  <c r="I284" i="1"/>
  <c r="G260" i="1"/>
  <c r="G284" i="1"/>
  <c r="I236" i="1"/>
  <c r="I260" i="1"/>
  <c r="H307" i="1"/>
  <c r="F389" i="1" l="1"/>
  <c r="G330" i="1"/>
  <c r="I359" i="1"/>
  <c r="G359" i="1"/>
  <c r="H330" i="1"/>
  <c r="I330" i="1"/>
  <c r="L174" i="1" l="1"/>
  <c r="G177" i="1" l="1"/>
  <c r="H177" i="1"/>
  <c r="I177" i="1"/>
  <c r="I113" i="1"/>
  <c r="I110" i="1"/>
  <c r="I111" i="1"/>
  <c r="I53" i="1"/>
  <c r="I40" i="1"/>
  <c r="I56" i="1" l="1"/>
  <c r="I194" i="1" l="1"/>
  <c r="G194" i="1"/>
  <c r="H194" i="1"/>
  <c r="I222" i="1" l="1"/>
  <c r="H222" i="1"/>
  <c r="H40" i="1"/>
  <c r="G40" i="1"/>
  <c r="H183" i="1" l="1"/>
  <c r="I179" i="1"/>
  <c r="H179" i="1"/>
  <c r="G179" i="1"/>
  <c r="G92" i="1"/>
  <c r="H56" i="1"/>
  <c r="G56" i="1"/>
  <c r="G51" i="1"/>
  <c r="H51" i="1"/>
  <c r="I51" i="1"/>
  <c r="H26" i="1"/>
  <c r="G27" i="1"/>
  <c r="H27" i="1"/>
  <c r="I27" i="1"/>
  <c r="G28" i="1"/>
  <c r="H28" i="1"/>
  <c r="I28" i="1"/>
  <c r="G29" i="1"/>
  <c r="H29" i="1"/>
  <c r="I29" i="1"/>
  <c r="G32" i="1"/>
  <c r="H32" i="1"/>
  <c r="I32" i="1"/>
  <c r="G33" i="1"/>
  <c r="H33" i="1"/>
  <c r="I33" i="1"/>
  <c r="G34" i="1"/>
  <c r="H34" i="1"/>
  <c r="I34" i="1"/>
  <c r="I26" i="1" l="1"/>
  <c r="G26" i="1"/>
  <c r="I162" i="1" l="1"/>
  <c r="H162" i="1"/>
  <c r="G162" i="1"/>
  <c r="I161" i="1"/>
  <c r="H161" i="1"/>
  <c r="G161" i="1"/>
  <c r="G191" i="1" l="1"/>
  <c r="H191" i="1"/>
  <c r="G188" i="1"/>
  <c r="H188" i="1"/>
  <c r="G84" i="1"/>
  <c r="H84" i="1"/>
  <c r="I84" i="1"/>
  <c r="G85" i="1"/>
  <c r="H85" i="1"/>
  <c r="I85" i="1"/>
  <c r="G78" i="1"/>
  <c r="H78" i="1"/>
  <c r="I78" i="1"/>
  <c r="I154" i="1"/>
  <c r="H154" i="1"/>
  <c r="G154" i="1"/>
  <c r="G19" i="1"/>
  <c r="H19" i="1"/>
  <c r="I19" i="1"/>
  <c r="G20" i="1"/>
  <c r="H20" i="1"/>
  <c r="I20" i="1"/>
  <c r="G22" i="1"/>
  <c r="H22" i="1"/>
  <c r="I22" i="1"/>
  <c r="G23" i="1"/>
  <c r="H23" i="1"/>
  <c r="I23" i="1"/>
  <c r="G24" i="1"/>
  <c r="H24" i="1"/>
  <c r="I24" i="1"/>
  <c r="G25" i="1"/>
  <c r="H25" i="1"/>
  <c r="I25" i="1"/>
  <c r="H17" i="1"/>
  <c r="G17" i="1" l="1"/>
  <c r="I17" i="1"/>
  <c r="I215" i="1" l="1"/>
  <c r="I216" i="1"/>
  <c r="I217" i="1"/>
  <c r="I221" i="1"/>
  <c r="I223" i="1"/>
  <c r="I92" i="1"/>
  <c r="I71" i="1"/>
  <c r="I190" i="1"/>
  <c r="G183" i="1"/>
  <c r="H178" i="1"/>
  <c r="G193" i="1"/>
  <c r="H193" i="1"/>
  <c r="I193" i="1"/>
  <c r="G178" i="1"/>
  <c r="H175" i="1"/>
  <c r="G175" i="1"/>
  <c r="I175" i="1"/>
  <c r="G176" i="1"/>
  <c r="H176" i="1"/>
  <c r="I176" i="1"/>
  <c r="I178" i="1"/>
  <c r="G180" i="1"/>
  <c r="H180" i="1"/>
  <c r="I180" i="1"/>
  <c r="G184" i="1"/>
  <c r="H184" i="1"/>
  <c r="I184" i="1"/>
  <c r="G185" i="1"/>
  <c r="H185" i="1"/>
  <c r="I185" i="1"/>
  <c r="G187" i="1"/>
  <c r="H187" i="1"/>
  <c r="I187" i="1"/>
  <c r="G190" i="1"/>
  <c r="H190" i="1"/>
  <c r="I219" i="1" l="1"/>
  <c r="F332" i="1"/>
  <c r="O383" i="1" s="1"/>
  <c r="F361" i="1"/>
  <c r="I214" i="1"/>
  <c r="I231" i="1" s="1"/>
  <c r="O384" i="1" l="1"/>
  <c r="O382" i="1"/>
  <c r="F381" i="1"/>
  <c r="F363" i="1"/>
  <c r="H71" i="1"/>
  <c r="G71" i="1"/>
  <c r="H92" i="1"/>
  <c r="H223" i="1"/>
  <c r="H221" i="1"/>
  <c r="H220" i="1"/>
  <c r="H217" i="1"/>
  <c r="H216" i="1"/>
  <c r="H215" i="1"/>
  <c r="G215" i="1"/>
  <c r="O388" i="1" l="1"/>
  <c r="O389" i="1"/>
  <c r="H219" i="1"/>
  <c r="O385" i="1"/>
  <c r="O386" i="1"/>
  <c r="O387" i="1"/>
  <c r="H214" i="1"/>
  <c r="G214" i="1"/>
  <c r="G231" i="1" s="1"/>
  <c r="H37" i="1"/>
  <c r="I37" i="1"/>
  <c r="H38" i="1"/>
  <c r="I38" i="1"/>
  <c r="H39" i="1"/>
  <c r="I39" i="1"/>
  <c r="H43" i="1"/>
  <c r="I43" i="1"/>
  <c r="H44" i="1"/>
  <c r="I44" i="1"/>
  <c r="H53" i="1"/>
  <c r="H54" i="1"/>
  <c r="I54" i="1"/>
  <c r="H59" i="1"/>
  <c r="I59" i="1"/>
  <c r="H64" i="1"/>
  <c r="I64" i="1"/>
  <c r="H65" i="1"/>
  <c r="I65" i="1"/>
  <c r="H77" i="1"/>
  <c r="I77" i="1"/>
  <c r="H79" i="1"/>
  <c r="I79" i="1"/>
  <c r="H80" i="1"/>
  <c r="I80" i="1"/>
  <c r="H81" i="1"/>
  <c r="I81" i="1"/>
  <c r="H82" i="1"/>
  <c r="I82" i="1"/>
  <c r="H83" i="1"/>
  <c r="I83" i="1"/>
  <c r="H91" i="1"/>
  <c r="I91" i="1"/>
  <c r="H94" i="1"/>
  <c r="I94" i="1"/>
  <c r="H103" i="1"/>
  <c r="I103" i="1"/>
  <c r="H104" i="1"/>
  <c r="I104" i="1"/>
  <c r="H105" i="1"/>
  <c r="I105" i="1"/>
  <c r="H107" i="1"/>
  <c r="I107" i="1"/>
  <c r="H108" i="1"/>
  <c r="H109" i="1"/>
  <c r="I109" i="1"/>
  <c r="H110" i="1"/>
  <c r="H111" i="1"/>
  <c r="H113" i="1"/>
  <c r="H114" i="1"/>
  <c r="I114" i="1"/>
  <c r="H115" i="1"/>
  <c r="I115" i="1"/>
  <c r="H116" i="1"/>
  <c r="I116" i="1"/>
  <c r="H117" i="1"/>
  <c r="I117" i="1"/>
  <c r="H155" i="1"/>
  <c r="I155" i="1"/>
  <c r="H156" i="1"/>
  <c r="I156" i="1"/>
  <c r="H157" i="1"/>
  <c r="I157" i="1"/>
  <c r="H158" i="1"/>
  <c r="I158" i="1"/>
  <c r="H163" i="1"/>
  <c r="I163" i="1"/>
  <c r="H164" i="1"/>
  <c r="I164" i="1"/>
  <c r="H165" i="1"/>
  <c r="I165" i="1"/>
  <c r="H174" i="1"/>
  <c r="I174" i="1"/>
  <c r="H199" i="1"/>
  <c r="I199" i="1"/>
  <c r="H200" i="1"/>
  <c r="I200" i="1"/>
  <c r="H201" i="1"/>
  <c r="I201" i="1"/>
  <c r="G37" i="1"/>
  <c r="G38" i="1"/>
  <c r="G39" i="1"/>
  <c r="G43" i="1"/>
  <c r="G44" i="1"/>
  <c r="G53" i="1"/>
  <c r="G54" i="1"/>
  <c r="G59" i="1"/>
  <c r="G64" i="1"/>
  <c r="G65" i="1"/>
  <c r="G77" i="1"/>
  <c r="G79" i="1"/>
  <c r="G80" i="1"/>
  <c r="G81" i="1"/>
  <c r="G82" i="1"/>
  <c r="G83" i="1"/>
  <c r="G91" i="1"/>
  <c r="G94" i="1"/>
  <c r="G103" i="1"/>
  <c r="G104" i="1"/>
  <c r="G105" i="1"/>
  <c r="G107" i="1"/>
  <c r="G108" i="1"/>
  <c r="G109" i="1"/>
  <c r="G110" i="1"/>
  <c r="G111" i="1"/>
  <c r="G113" i="1"/>
  <c r="G114" i="1"/>
  <c r="G115" i="1"/>
  <c r="G116" i="1"/>
  <c r="G117" i="1"/>
  <c r="G155" i="1"/>
  <c r="G156" i="1"/>
  <c r="G157" i="1"/>
  <c r="G158" i="1"/>
  <c r="G163" i="1"/>
  <c r="G164" i="1"/>
  <c r="G165" i="1"/>
  <c r="G174" i="1"/>
  <c r="G199" i="1"/>
  <c r="G200" i="1"/>
  <c r="G201" i="1"/>
  <c r="H47" i="1"/>
  <c r="H153" i="1"/>
  <c r="H231" i="1" l="1"/>
  <c r="H42" i="1"/>
  <c r="H18" i="1"/>
  <c r="G18" i="1"/>
  <c r="I18" i="1"/>
  <c r="I160" i="1"/>
  <c r="I168" i="1"/>
  <c r="H58" i="1"/>
  <c r="I153" i="1"/>
  <c r="G168" i="1"/>
  <c r="G160" i="1"/>
  <c r="G47" i="1"/>
  <c r="H168" i="1"/>
  <c r="H160" i="1"/>
  <c r="I58" i="1"/>
  <c r="I47" i="1"/>
  <c r="I42" i="1"/>
  <c r="G153" i="1"/>
  <c r="G58" i="1"/>
  <c r="G42" i="1"/>
  <c r="C332" i="1" l="1"/>
  <c r="C361" i="1"/>
  <c r="I102" i="1"/>
  <c r="I112" i="1"/>
  <c r="H102" i="1"/>
  <c r="H112" i="1"/>
  <c r="G112" i="1"/>
  <c r="I16" i="1"/>
  <c r="H16" i="1"/>
  <c r="G16" i="1"/>
  <c r="J36" i="1"/>
  <c r="J15" i="1" s="1"/>
  <c r="C363" i="1" l="1"/>
  <c r="G363" i="1" s="1"/>
  <c r="G361" i="1"/>
  <c r="G102" i="1"/>
  <c r="H36" i="1"/>
  <c r="G36" i="1"/>
  <c r="I36" i="1"/>
  <c r="E332" i="1" l="1"/>
  <c r="E361" i="1"/>
  <c r="D332" i="1"/>
  <c r="F375" i="1"/>
  <c r="E375" i="1"/>
  <c r="C375" i="1"/>
  <c r="I233" i="1"/>
  <c r="I332" i="1" s="1"/>
  <c r="H233" i="1"/>
  <c r="H332" i="1" s="1"/>
  <c r="I210" i="1"/>
  <c r="G210" i="1"/>
  <c r="H210" i="1"/>
  <c r="G233" i="1"/>
  <c r="G332" i="1" s="1"/>
  <c r="I15" i="1"/>
  <c r="H15" i="1"/>
  <c r="G15" i="1"/>
  <c r="E363" i="1" l="1"/>
  <c r="I363" i="1" s="1"/>
  <c r="I361" i="1"/>
  <c r="G375" i="1"/>
  <c r="I375" i="1"/>
  <c r="H339" i="1"/>
  <c r="D337" i="1"/>
  <c r="H337" i="1" s="1"/>
  <c r="D335" i="1" l="1"/>
  <c r="H335" i="1" l="1"/>
  <c r="D334" i="1"/>
  <c r="D359" i="1" l="1"/>
  <c r="D361" i="1" s="1"/>
  <c r="H334" i="1"/>
  <c r="H359" i="1" l="1"/>
  <c r="D375" i="1"/>
  <c r="H375" i="1" s="1"/>
  <c r="H361" i="1" l="1"/>
  <c r="D363" i="1"/>
  <c r="H363" i="1" s="1"/>
</calcChain>
</file>

<file path=xl/sharedStrings.xml><?xml version="1.0" encoding="utf-8"?>
<sst xmlns="http://schemas.openxmlformats.org/spreadsheetml/2006/main" count="383" uniqueCount="334">
  <si>
    <t>Код ПКВК</t>
  </si>
  <si>
    <t>% виконання</t>
  </si>
  <si>
    <t>до річних призначень</t>
  </si>
  <si>
    <t>до уточнених призначень</t>
  </si>
  <si>
    <t xml:space="preserve">ЗАГАЛЬНИЙ ФОНД </t>
  </si>
  <si>
    <t>Органи місцевого самоврядування</t>
  </si>
  <si>
    <t>тис.грн.</t>
  </si>
  <si>
    <t>Організаційне, інформаційно - 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</si>
  <si>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Керівництво і управління у відповідній сфері у містах (місті Києві), селищах, селах, територіальних громадах</t>
  </si>
  <si>
    <t>Інша діяльність у сфері державного управління:</t>
  </si>
  <si>
    <t xml:space="preserve"> - програма поліпшення організації призову громадян на строкову військову службу, приписки до призовної дільниці та підготовки юнаків  до військової служби в м.Тернівка</t>
  </si>
  <si>
    <t xml:space="preserve"> - програма "Нагороди"</t>
  </si>
  <si>
    <t>до додаткових</t>
  </si>
  <si>
    <t>Охорона здоров'я</t>
  </si>
  <si>
    <t>Первинна медична допомога населенню, що надається  центрами первинної медичної (медико - санітарної) допомоги</t>
  </si>
  <si>
    <t>Багатопрофільна стаціонарна медична допомога населенню</t>
  </si>
  <si>
    <t>Економічна діяльність</t>
  </si>
  <si>
    <t>Членські внески до асоціацій органів місцевого самоврядування</t>
  </si>
  <si>
    <t>Заходи запобігання та ліквідації надзвичайних ситуацій та наслідків стихийного лиха</t>
  </si>
  <si>
    <t>Освіта</t>
  </si>
  <si>
    <t xml:space="preserve">Соціальний захист </t>
  </si>
  <si>
    <t>Культура</t>
  </si>
  <si>
    <t>Житлово-комунальне господарство</t>
  </si>
  <si>
    <t>Надання дошкільної освіти</t>
  </si>
  <si>
    <t>Надання позашкільної освіти закладами позашкільної освіти, заходи із позашкільної роботи з дітьми</t>
  </si>
  <si>
    <t>Надання спеціальної  освіти мистецькими  школами</t>
  </si>
  <si>
    <t>Інші програми, заклади та заходи у сфері освіти</t>
  </si>
  <si>
    <t>Забезпечення діяльності інших закладів у сфері освіти</t>
  </si>
  <si>
    <t xml:space="preserve"> -  централізована бухгалтерія</t>
  </si>
  <si>
    <t xml:space="preserve"> - група господарського обслуговування</t>
  </si>
  <si>
    <t>Інші програми та заходи у сфері освіти</t>
  </si>
  <si>
    <t>Забезпечення діяльності інклюзивно-ресурсних центрів</t>
  </si>
  <si>
    <t>Забезпечення діяльності центрів професійного розвитку педагогічних працівників</t>
  </si>
  <si>
    <t>Інша діяльність у сфері житлово - комунального господарства</t>
  </si>
  <si>
    <t>Організація благоустрою населенних пунктів</t>
  </si>
  <si>
    <t>Інші заходи в галузі культуриі мистецтва</t>
  </si>
  <si>
    <t>Забезпечення діяльності бібліотек</t>
  </si>
  <si>
    <t>Забезпечення діяльності музеїв і виставок</t>
  </si>
  <si>
    <t>Забезпечення діяльності палаців і будинків культури, клубів, центрів дозвілля та інших клубних закладів</t>
  </si>
  <si>
    <t>Заходи державної політики з питань дітей та їх соціального захисту</t>
  </si>
  <si>
    <t>Здійснення заходів та  реалізація проектів на виконаня Державної цільової соціальної програми "Молодь України"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</si>
  <si>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</si>
  <si>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 xml:space="preserve">Компенсаційні виплати на пільговий проїзд автомобільним транспортом окремим категоріям громадян 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</si>
  <si>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</si>
  <si>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 xml:space="preserve">Утримання та забезпечення діяльності центрів соціальних служб </t>
  </si>
  <si>
    <t xml:space="preserve">Заходи державної політики із забезпечення  рівних прав та можливостей жінок та чоловіків </t>
  </si>
  <si>
    <t>Заходи державної політики з питань сім'ї</t>
  </si>
  <si>
    <t>Надання соціальних гарантій інвалідам,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</si>
  <si>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Інші видатки на соціальний захист ветеранів війни та праці</t>
  </si>
  <si>
    <t>Надання фінансової  підтримки громадськими організаціям ветеранів і осіб з   інвалідністю, діяльність яких має соціальну спрямованість</t>
  </si>
  <si>
    <t>Оздоровлення та відпочинок дітей (крім заходів з оздоровлення дітей що здійснюються за рахунок коштів на оздоровлення громадян, які постраждали внаслідок Чорнобильської катастрофи):</t>
  </si>
  <si>
    <t xml:space="preserve"> - відпочинок дітей у пришкільних таборах</t>
  </si>
  <si>
    <t>0180</t>
  </si>
  <si>
    <t>Інші субвенції з місцевого бюджету</t>
  </si>
  <si>
    <t>Субвенція з місцевого бюджета державному бюджету на виконання програм соціально - економічного розвитку регіонів, в тому числі:</t>
  </si>
  <si>
    <t>Надання освіти за рухунок субвенції з державного бюджету місцевим бюджетам на надання державної підтримки особам з особливими освітніми потребами</t>
  </si>
  <si>
    <t>0160</t>
  </si>
  <si>
    <t>1010</t>
  </si>
  <si>
    <t>1021</t>
  </si>
  <si>
    <t>1070</t>
  </si>
  <si>
    <t>3140</t>
  </si>
  <si>
    <t>1080</t>
  </si>
  <si>
    <t>4030</t>
  </si>
  <si>
    <t>4060</t>
  </si>
  <si>
    <t>6030</t>
  </si>
  <si>
    <t>Будівництво медичних установ та закладів, в тому числі:</t>
  </si>
  <si>
    <t>7310</t>
  </si>
  <si>
    <t>Будівництво об`єктів житлово-комунального господарства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</si>
  <si>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</si>
  <si>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</si>
  <si>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</si>
  <si>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</si>
  <si>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Природоохоронні заходи за рахунок цільових фондів</t>
  </si>
  <si>
    <t>Всього по загальному фонду з урахуванням міжбюджетних трансфертів</t>
  </si>
  <si>
    <t>СПЕЦІАЛЬНИЙ ФОНД</t>
  </si>
  <si>
    <t>0150</t>
  </si>
  <si>
    <t>Разом по загальному фонду</t>
  </si>
  <si>
    <t>Резервний фонд місцевого бюджету</t>
  </si>
  <si>
    <t>зовнішнє освітлення</t>
  </si>
  <si>
    <t>холодний асфальт</t>
  </si>
  <si>
    <t xml:space="preserve"> - утримання цвинтаря</t>
  </si>
  <si>
    <t xml:space="preserve"> - забезпечення озеленення міста</t>
  </si>
  <si>
    <t xml:space="preserve"> - утримання Парку культури та відпочинку</t>
  </si>
  <si>
    <t xml:space="preserve"> - прибирання вулично-дорожньої мережі</t>
  </si>
  <si>
    <t>Разом видатків</t>
  </si>
  <si>
    <t xml:space="preserve">Надання загальної середньої освіти закладами загальної середньої освіти </t>
  </si>
  <si>
    <t xml:space="preserve">Надання позашкільної освіти закладами позашкільної освіти, заходи із позашкільної роботи з дітьми </t>
  </si>
  <si>
    <t xml:space="preserve">Надання спеціальної освіти мистецькими школами </t>
  </si>
  <si>
    <t xml:space="preserve">Забезпечення діяльності палаців i будинків культури, клубів, центрів дозвілля та iнших клубних закладів </t>
  </si>
  <si>
    <t>Всього спеціальний фонд з власними надходженнями</t>
  </si>
  <si>
    <t>ФІНАНСУВАННЯ</t>
  </si>
  <si>
    <t xml:space="preserve"> освітньої субвенції</t>
  </si>
  <si>
    <t xml:space="preserve"> субвенції на виконання інвестиційних проектів в рамках здійснення заходів щодо соціально - економічного розвитку територій</t>
  </si>
  <si>
    <t xml:space="preserve"> позики НЕФКО</t>
  </si>
  <si>
    <t>фонду охорони навколишнього середовища</t>
  </si>
  <si>
    <t xml:space="preserve"> місцевого бюджету</t>
  </si>
  <si>
    <t xml:space="preserve">Одержано позики </t>
  </si>
  <si>
    <t>Погашення  основної суми позики</t>
  </si>
  <si>
    <t>Кошти, що передаються із загального фонду бюджету до бюджету розвитку (спеціального фонду)</t>
  </si>
  <si>
    <t>Соціальний захист</t>
  </si>
  <si>
    <t xml:space="preserve">Економічна діяльність </t>
  </si>
  <si>
    <t xml:space="preserve"> - відділ освіти</t>
  </si>
  <si>
    <t xml:space="preserve"> - управління соціального захисту населення</t>
  </si>
  <si>
    <t xml:space="preserve"> - відділ культури</t>
  </si>
  <si>
    <t xml:space="preserve"> - відділ молоді і спорту</t>
  </si>
  <si>
    <t xml:space="preserve"> - управління житлово-комунального господарства та капітального будівництва</t>
  </si>
  <si>
    <t xml:space="preserve"> - фінансове управління</t>
  </si>
  <si>
    <t>ВСЬОГО ВИДАТКИ з урахуванням погашення основної суми позики</t>
  </si>
  <si>
    <t xml:space="preserve"> - виконавчий комітет</t>
  </si>
  <si>
    <t>Власні надходження</t>
  </si>
  <si>
    <t>Разом загальний та спеціальний фонд</t>
  </si>
  <si>
    <t>Всього по спеціальному фонду</t>
  </si>
  <si>
    <t>код бюджету</t>
  </si>
  <si>
    <t>тис.грн</t>
  </si>
  <si>
    <t xml:space="preserve">Додаток 2                                            до рішення виконкому                   від                           №                                </t>
  </si>
  <si>
    <t>0170</t>
  </si>
  <si>
    <t>Підвищення кваліфікації депутатів місцевих рад та посадовиї осіб місцевого самоврядування</t>
  </si>
  <si>
    <t>Заходи та роботи з територіальної оборони</t>
  </si>
  <si>
    <t>обрізка дерев</t>
  </si>
  <si>
    <t>За рухунок залишку коштів, станом на 01.01.2022 року, в т.ч.</t>
  </si>
  <si>
    <t xml:space="preserve">Ревесна дотація </t>
  </si>
  <si>
    <t>до плану січня-червня</t>
  </si>
  <si>
    <t>Здійснення заходів із землеустрою (на виготовлення технічної документації з нормативно-грошової оцінки земель м.Тернівка та с. Зелена Долина)</t>
  </si>
  <si>
    <t>електроматеріали</t>
  </si>
  <si>
    <t xml:space="preserve"> - премія міського голови</t>
  </si>
  <si>
    <t>0459100000</t>
  </si>
  <si>
    <t xml:space="preserve"> - судовий збір</t>
  </si>
  <si>
    <t xml:space="preserve"> - служба у справах дітей</t>
  </si>
  <si>
    <t>удалить</t>
  </si>
  <si>
    <t>в т.ч. за рахунок субвенції з обласного бюджету до місцевих бюджетів на виконання доручень виборців депутатами обласної ради у 2023 році (придбання стоматологічних установок 2 од.)</t>
  </si>
  <si>
    <t>Первинна медико-санітарна допомога населенню - КНП "Центр первинної медико-санітарної допомоги"</t>
  </si>
  <si>
    <t>Придбання кисневого концентратора</t>
  </si>
  <si>
    <t>Реконструкція мереж хол.водопостачання від вул. Миру буд.4 до вул. Миру буд.15 в м. Тернівка Дніпропетровської області</t>
  </si>
  <si>
    <t>Реконструкція каналізаційного колектору (від вул.І.Петрова до КНС-2) м. Тернівка Дніпропетровської області  (коригування ПКД)</t>
  </si>
  <si>
    <t>Корегування ПКД на реконструкцію мережі зовнішнього освітлення по вул. Дніпровська (топографо-геодезичні роботи - 25000грн, кориг ПКД- 40000грн)</t>
  </si>
  <si>
    <t>Інші заходи та заклади молодіжної політики (молодіжний центр)</t>
  </si>
  <si>
    <t>бітумна емульсія УЯР</t>
  </si>
  <si>
    <t>матеріали для розмітки доріг</t>
  </si>
  <si>
    <t xml:space="preserve"> - утримання об'єктів благоустрою</t>
  </si>
  <si>
    <t>Фізична культура, спорт та молодь</t>
  </si>
  <si>
    <t>персональні комп'ютери для лікарів амб. № 1, 2  - 3 од.</t>
  </si>
  <si>
    <t xml:space="preserve"> Придбання ноутбуків для реєстратур амбулаторій № 1, 2  - 2 од</t>
  </si>
  <si>
    <t xml:space="preserve"> -в тому числі за рахунок субвенції з обласного бюджету до місцевих бюджетів на виконання доручень виборців депутатами обласної ради у 2023 році (компресор стоматологічний - 2 од.)</t>
  </si>
  <si>
    <t>рентгенівський діагностичний апарат</t>
  </si>
  <si>
    <t xml:space="preserve">стерилізатор паровий </t>
  </si>
  <si>
    <t>стоматологічна установока з мікромотором 2 од.</t>
  </si>
  <si>
    <t>зуботехнічна бормашина</t>
  </si>
  <si>
    <t>стерилізатор стоматологічний з достилятором води та пакувальною машиною</t>
  </si>
  <si>
    <t>культура</t>
  </si>
  <si>
    <t>соц.захист</t>
  </si>
  <si>
    <t>здрав</t>
  </si>
  <si>
    <t>фізкультура та молодь</t>
  </si>
  <si>
    <t>освіта</t>
  </si>
  <si>
    <t xml:space="preserve">ЖКГ 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</si>
  <si>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виробництво:</t>
  </si>
  <si>
    <t xml:space="preserve"> в тому числі </t>
  </si>
  <si>
    <t xml:space="preserve"> - щомісячна стипендія 2-м учасникам бойових дій Другої Світової війни</t>
  </si>
  <si>
    <t>кондиціонер 2 од.</t>
  </si>
  <si>
    <t>Придбання медичного, стоматологічного та іншого обладнання, а саме:</t>
  </si>
  <si>
    <t xml:space="preserve"> - придбання путівок до оздоровчих закладів </t>
  </si>
  <si>
    <t>Додаток 2</t>
  </si>
  <si>
    <t xml:space="preserve">Надання пільг населенню на оплату житлово-комунальних послуг (50% знижка на оплату житлово-комунальних послуг членам сімей загиблих Захисників України) </t>
  </si>
  <si>
    <r>
      <t xml:space="preserve">Інші заходи громадського порядку та безпеки </t>
    </r>
    <r>
      <rPr>
        <i/>
        <sz val="11"/>
        <color rgb="FFFF0000"/>
        <rFont val="Times New Roman"/>
        <family val="1"/>
        <charset val="204"/>
      </rPr>
      <t>(придбання обладнання для міської системи відеоспостереження)</t>
    </r>
  </si>
  <si>
    <r>
      <t xml:space="preserve">Інші заходи за рахунок коштів резервного фонду </t>
    </r>
    <r>
      <rPr>
        <i/>
        <sz val="11"/>
        <color rgb="FFFF0000"/>
        <rFont val="Times New Roman"/>
        <family val="1"/>
        <charset val="204"/>
      </rPr>
      <t>(придбання супутникового обладнання - Starlink-2 од.)</t>
    </r>
  </si>
  <si>
    <r>
      <t xml:space="preserve">Забезпечення діяльності бібліотек </t>
    </r>
    <r>
      <rPr>
        <i/>
        <sz val="12"/>
        <rFont val="Times New Roman"/>
        <family val="1"/>
        <charset val="204"/>
      </rPr>
      <t>(поповнення бібліотечного фонду)</t>
    </r>
  </si>
  <si>
    <t>Кінцеві розрахунки по реконструкції мереж зовнішнього освітлення по вул. Дніпровська та проведення технічної інвентарізації</t>
  </si>
  <si>
    <t xml:space="preserve"> Забезпечення функціонування підприємств, установ та організацій, що виробляють, виконують та/або надають житлово-комунальні послуги </t>
  </si>
  <si>
    <r>
      <t xml:space="preserve">Будівництво інших об'єктів комунальної власності </t>
    </r>
    <r>
      <rPr>
        <i/>
        <sz val="12"/>
        <rFont val="Times New Roman"/>
        <family val="1"/>
        <charset val="204"/>
      </rPr>
      <t>(проведення експертизи ПКД по реконструкції громадського будинку по вул. Маяковського 16-б під Центр надання адміністративних послуг)</t>
    </r>
  </si>
  <si>
    <t>Розроблення схем планування та забудови територій (містобудівної документації)</t>
  </si>
  <si>
    <t>Сприяння розвитку малого та середнього підприємництва</t>
  </si>
  <si>
    <t>На забезпечення виконання заходів Програми створення та використання матеріальних резервів для запобігання та ліквідації наслідків надзвичайних ситуацій у Дніпропетровській області на 2023-2027 роки</t>
  </si>
  <si>
    <r>
      <t xml:space="preserve">Надання загальної середньої освіти закладами загальної середньої освіти </t>
    </r>
    <r>
      <rPr>
        <i/>
        <sz val="12"/>
        <rFont val="Times New Roman"/>
        <family val="1"/>
        <charset val="204"/>
      </rPr>
      <t>за рахунок коштів місцевого бюджету</t>
    </r>
  </si>
  <si>
    <r>
      <t xml:space="preserve">Забезпечення діяльності інклюзивно-ресурсних центрів </t>
    </r>
    <r>
      <rPr>
        <i/>
        <sz val="12"/>
        <rFont val="Times New Roman"/>
        <family val="1"/>
        <charset val="204"/>
      </rPr>
      <t>за рахунок коштів місцевого бюджету</t>
    </r>
  </si>
  <si>
    <r>
      <t xml:space="preserve">Забезпечення діяльності інклюзивно-ресурсного центру </t>
    </r>
    <r>
      <rPr>
        <i/>
        <sz val="12"/>
        <rFont val="Times New Roman"/>
        <family val="1"/>
        <charset val="204"/>
      </rPr>
      <t>за рахунок освітньої субвенції ( на оплату праці з нарахуваннями педагогічних працівників)</t>
    </r>
  </si>
  <si>
    <r>
      <t xml:space="preserve">Пільгове медичне обслуговування осіб, які постраждали внаслідок Чорнобильської катастрофи </t>
    </r>
    <r>
      <rPr>
        <i/>
        <sz val="12"/>
        <rFont val="Times New Roman"/>
        <family val="1"/>
        <charset val="204"/>
      </rPr>
      <t xml:space="preserve">за рахунок субвенції з обласного бюджету </t>
    </r>
  </si>
  <si>
    <t>Міжбюджетні трансферти іншим бюджетам</t>
  </si>
  <si>
    <t xml:space="preserve">Здійснення заходів із землеустрою, в т.ч.: </t>
  </si>
  <si>
    <t>Заходи із запобігання та ліквідації надзвичайних ситуацій та наслідків стихійного лиха</t>
  </si>
  <si>
    <r>
      <t>Надання загальної середньої освіти закладами загальної середньої освіти</t>
    </r>
    <r>
      <rPr>
        <i/>
        <sz val="12"/>
        <rFont val="Times New Roman"/>
        <family val="1"/>
        <charset val="204"/>
      </rPr>
      <t xml:space="preserve"> за рахунок освітньої субвенції (на оплату праці з нарахуваннями педагогічних працівників)</t>
    </r>
  </si>
  <si>
    <r>
      <t xml:space="preserve">Відпочинок дітей у пришкільних таборах </t>
    </r>
    <r>
      <rPr>
        <i/>
        <sz val="12"/>
        <rFont val="Times New Roman"/>
        <family val="1"/>
        <charset val="204"/>
      </rPr>
      <t>(батьківська плата)</t>
    </r>
  </si>
  <si>
    <r>
      <t>Субвенція з місцевого бюджета державному бюджету на виконання програм соціально - економічного розвитку регіонів,</t>
    </r>
    <r>
      <rPr>
        <sz val="12"/>
        <rFont val="Times New Roman"/>
        <family val="1"/>
        <charset val="204"/>
      </rPr>
      <t xml:space="preserve"> в тому числі:</t>
    </r>
  </si>
  <si>
    <t>військова частина А1302</t>
  </si>
  <si>
    <t>- на виплату грошової винагороди призерам конкурсу учнів-членів Малої Академії Наук України</t>
  </si>
  <si>
    <t>матеріальна допомога які потребують соціального захисту</t>
  </si>
  <si>
    <t>одноразова грошова допомога УБД на території інших держав</t>
  </si>
  <si>
    <t>одноразова грошова допомога УБД до Дня Перемоги у Другій Світовій війні</t>
  </si>
  <si>
    <t>одноразова грошова допомога УБД до Дня Захисника та Захисниць України</t>
  </si>
  <si>
    <t>одноразова грошова допомога особам, яким виповнилось 100 років</t>
  </si>
  <si>
    <t>продовольчі набори окремим верствам населення до Дня людини похилого віку, до Дня ветерана, до Дня пам'яті та примирення</t>
  </si>
  <si>
    <r>
      <t>Інші заходи громадського порядку та безпеки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(технічне обслуговування міської системи відеоспостреження)</t>
    </r>
  </si>
  <si>
    <t>Інші заходи у сфері соціального захисту і соціального забезпечення</t>
  </si>
  <si>
    <t xml:space="preserve"> - на комунальні послуги та енергоносії ГО "Агенція сталого розвитку м. Тернівка"</t>
  </si>
  <si>
    <t xml:space="preserve"> - допомога окремим верствам населенння</t>
  </si>
  <si>
    <t>надання додаткової пільги у розмірі 50-% знижки на придбання скрапленого газу членам сімей загиблих Захисників</t>
  </si>
  <si>
    <t>в тому числі:</t>
  </si>
  <si>
    <t>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……</t>
  </si>
  <si>
    <t xml:space="preserve">облаштування системи зовнішнього та внутрішнього відеоспостереження у ліцеях № 1 та № 6 </t>
  </si>
  <si>
    <t>встановлення пожежної сигналізації у підвальному приміщенні ліцея №6</t>
  </si>
  <si>
    <t xml:space="preserve">на завершення робіт з поточного ремонту підвального приміщення (споруд цивільного захисту найпростішого укриття) у будівлі ліцею №6 </t>
  </si>
  <si>
    <t>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2025 року</t>
  </si>
  <si>
    <r>
      <t>Надання загальної середньої освіти закладами загальної середньої освіти</t>
    </r>
    <r>
      <rPr>
        <i/>
        <sz val="12"/>
        <rFont val="Times New Roman"/>
        <family val="1"/>
        <charset val="204"/>
      </rPr>
      <t xml:space="preserve"> за рахунок коштів місцевого бюджету, з них:</t>
    </r>
  </si>
  <si>
    <t>Організація благоустрою населених пунктів, в тому числі:</t>
  </si>
  <si>
    <t>Кінцеві розрахунки по реконструкції мереж зовнішнього освітлення по вул. Григорія Сковороди та проведення технічної інвентарізації</t>
  </si>
  <si>
    <r>
      <t xml:space="preserve">Інші субвенції з місцевого бюджету - </t>
    </r>
    <r>
      <rPr>
        <sz val="12"/>
        <rFont val="Times New Roman"/>
        <family val="1"/>
        <charset val="204"/>
      </rPr>
      <t xml:space="preserve">субвенція з місцевого бюджету обласному бюджету </t>
    </r>
    <r>
      <rPr>
        <i/>
        <sz val="12"/>
        <rFont val="Times New Roman"/>
        <family val="1"/>
        <charset val="204"/>
      </rPr>
      <t>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2025 року</t>
    </r>
  </si>
  <si>
    <t xml:space="preserve">військова частина А7036 </t>
  </si>
  <si>
    <t xml:space="preserve"> Багатопрофільна стаціонарна медична допомога населенню - КНП "Тернівська центральна міська лікарня Тернівської міської ради", в тому числі:</t>
  </si>
  <si>
    <t>1+7 фонд</t>
  </si>
  <si>
    <t>%</t>
  </si>
  <si>
    <t>всего</t>
  </si>
  <si>
    <t>соц. Сфера</t>
  </si>
  <si>
    <t>Інша діяльність</t>
  </si>
  <si>
    <t xml:space="preserve"> - одноразова  грошова допомога учасникам бойових дій до Дня Захисника та Захисниць України</t>
  </si>
  <si>
    <t xml:space="preserve"> - грошова допомога особі, який виповнилось 100 років</t>
  </si>
  <si>
    <t>автозапчастини</t>
  </si>
  <si>
    <r>
      <t>Внески до статутного капіталу суб`єктів господарювання,</t>
    </r>
    <r>
      <rPr>
        <i/>
        <sz val="12"/>
        <rFont val="Times New Roman"/>
        <family val="1"/>
        <charset val="204"/>
      </rPr>
      <t xml:space="preserve"> в тому числі:</t>
    </r>
  </si>
  <si>
    <r>
      <t xml:space="preserve">Забезпечення побутовим вугіллям окремих категорій громадян </t>
    </r>
    <r>
      <rPr>
        <i/>
        <sz val="12"/>
        <rFont val="Times New Roman"/>
        <family val="1"/>
        <charset val="204"/>
      </rPr>
      <t xml:space="preserve">(50% знижка на оплату житлово-комунальних послуг членам сімей загиблих Захисників України)  </t>
    </r>
    <r>
      <rPr>
        <sz val="12"/>
        <rFont val="Times New Roman"/>
        <family val="1"/>
        <charset val="204"/>
      </rPr>
      <t xml:space="preserve"> </t>
    </r>
  </si>
  <si>
    <r>
      <t xml:space="preserve">Забезпечення діяльності інших закладів у сфері соціального захисту і соціального забезпечення </t>
    </r>
    <r>
      <rPr>
        <i/>
        <sz val="12"/>
        <rFont val="Times New Roman"/>
        <family val="1"/>
        <charset val="204"/>
      </rPr>
      <t>(на функціонування комунального закладу "Ветеранський центр" Тернівської міської ради)</t>
    </r>
  </si>
  <si>
    <r>
      <t xml:space="preserve">Утримання  та навчально - тренувальна робота комунальних дитячо - юнацьких спортивних шкіл, </t>
    </r>
    <r>
      <rPr>
        <i/>
        <sz val="12"/>
        <rFont val="Times New Roman"/>
        <family val="1"/>
        <charset val="204"/>
      </rPr>
      <t>в тому числі:</t>
    </r>
  </si>
  <si>
    <t>Комунальному підприємству "Обласний центр екстреної медичної допомоги та медицини катастроф" Дніпропетровської обласної ради (для удосконалення надання екстреної медичної допомоги)</t>
  </si>
  <si>
    <t>Центру соціальної підтримки дітей "Моя родина" (на  утримання 2-х дітей, позбавлених батьківського піклування у Центрі соціальної підтримки дітей "Моя родина")</t>
  </si>
  <si>
    <r>
      <t xml:space="preserve">Забезпечення діяльності палаців і будинків культури, клубів, центрів дозвілля та інших клубних закладів </t>
    </r>
    <r>
      <rPr>
        <i/>
        <sz val="12"/>
        <rFont val="Times New Roman"/>
        <family val="1"/>
        <charset val="204"/>
      </rPr>
      <t>(придбання музичного обладнання для ЦКД "Шахтар": силовий мікшер, радіопідсилювач, вокал-студія)</t>
    </r>
  </si>
  <si>
    <t>Тернівської міської ради</t>
  </si>
  <si>
    <t>Виконання по видаткам за січень-червень 2025 року</t>
  </si>
  <si>
    <t>Затверджено на 2025 рік</t>
  </si>
  <si>
    <t>Затверджено на 2025 рік зі змінами</t>
  </si>
  <si>
    <t>План січень-червень 2025 рік</t>
  </si>
  <si>
    <t>Виконано за січень-червень 2025 року</t>
  </si>
  <si>
    <t xml:space="preserve"> - за рахунок субвенції з обласного бюджету до місцевих бюджетів на виконання доручень виборців депутатами обласної ради у 2025 році</t>
  </si>
  <si>
    <t xml:space="preserve"> за рахунок субвенції з обласного бюджету до місцевих бюджетів на виконання доручень виборців депутатами обласної ради у 2025 році на придбання спортивного інвентарю</t>
  </si>
  <si>
    <r>
      <t xml:space="preserve"> - служба у справах дітей</t>
    </r>
    <r>
      <rPr>
        <i/>
        <sz val="12"/>
        <rFont val="Times New Roman"/>
        <family val="1"/>
        <charset val="204"/>
      </rPr>
      <t xml:space="preserve"> (придбання ноутбуку та портативної зарядної станції)</t>
    </r>
  </si>
  <si>
    <r>
      <t xml:space="preserve">щомісячна допомога членам сімей загиблих Захисників  України </t>
    </r>
    <r>
      <rPr>
        <i/>
        <sz val="11"/>
        <rFont val="Times New Roman"/>
        <family val="1"/>
        <charset val="204"/>
      </rPr>
      <t>(110 осіб)</t>
    </r>
  </si>
  <si>
    <r>
      <t>одноразова допомога</t>
    </r>
    <r>
      <rPr>
        <i/>
        <sz val="11"/>
        <rFont val="Times New Roman"/>
        <family val="1"/>
        <charset val="204"/>
      </rPr>
      <t xml:space="preserve"> 10-ти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 xml:space="preserve"> родинам </t>
    </r>
    <r>
      <rPr>
        <sz val="11"/>
        <rFont val="Times New Roman"/>
        <family val="1"/>
        <charset val="204"/>
      </rPr>
      <t>загиблих Захисників України</t>
    </r>
  </si>
  <si>
    <r>
      <t xml:space="preserve">одноразова грошова допомога  родинам загиблих Захисників України до Дня Захисника та Захисниць України </t>
    </r>
    <r>
      <rPr>
        <i/>
        <sz val="11"/>
        <rFont val="Times New Roman"/>
        <family val="1"/>
        <charset val="204"/>
      </rPr>
      <t>(60 родин)</t>
    </r>
  </si>
  <si>
    <r>
      <t xml:space="preserve">матеріальна допомога на поховання самотніх та інших непрацюючих громадян  </t>
    </r>
    <r>
      <rPr>
        <i/>
        <sz val="11"/>
        <rFont val="Times New Roman"/>
        <family val="1"/>
        <charset val="204"/>
      </rPr>
      <t>(10 осіб)</t>
    </r>
  </si>
  <si>
    <t>одноразова матеіральна допомога військовослужбовцям, які були призвані на службу після 24.02.2022 року (244 особи)</t>
  </si>
  <si>
    <t>одноразова грошова допомога полоненим військовослужбовцям після їх звільнення з полону (1 особа)</t>
  </si>
  <si>
    <r>
      <t>одноразова допомога учасникам ліквідації аварії на ЧАЄС</t>
    </r>
    <r>
      <rPr>
        <i/>
        <sz val="11"/>
        <rFont val="Times New Roman"/>
        <family val="1"/>
        <charset val="204"/>
      </rPr>
      <t xml:space="preserve"> (45 осіб)</t>
    </r>
  </si>
  <si>
    <t xml:space="preserve"> - одноразова допомога на вирішення соціально-побутових питань учасникам бойових дій, що отримали поранення (41 особа)</t>
  </si>
  <si>
    <t xml:space="preserve"> - одноразова грошова допомога до Дня вшанування учасників бойових дій на території інших держав (66 осіб)</t>
  </si>
  <si>
    <t xml:space="preserve"> - одноразова  допомога учасникам бойових дій до Дня Перемоги у  Другій Світовій війні (6 осіб)</t>
  </si>
  <si>
    <r>
      <t xml:space="preserve">Заходи та роботи з мобілізаційної підготовки  місцевого значення </t>
    </r>
    <r>
      <rPr>
        <i/>
        <sz val="12"/>
        <color theme="1"/>
        <rFont val="Times New Roman"/>
        <family val="1"/>
        <charset val="204"/>
      </rPr>
      <t>(перевезення військовозобов'язаних)</t>
    </r>
  </si>
  <si>
    <t>військова частина А3024</t>
  </si>
  <si>
    <r>
      <t xml:space="preserve"> - відділ молоді і спорту (</t>
    </r>
    <r>
      <rPr>
        <i/>
        <sz val="12"/>
        <rFont val="Times New Roman"/>
        <family val="1"/>
        <charset val="204"/>
      </rPr>
      <t>придбання зарядної станції</t>
    </r>
    <r>
      <rPr>
        <sz val="12"/>
        <rFont val="Times New Roman"/>
        <family val="1"/>
        <charset val="204"/>
      </rPr>
      <t>)</t>
    </r>
  </si>
  <si>
    <r>
      <t xml:space="preserve"> - виконавчий комітет</t>
    </r>
    <r>
      <rPr>
        <i/>
        <sz val="12"/>
        <rFont val="Times New Roman"/>
        <family val="1"/>
        <charset val="204"/>
      </rPr>
      <t xml:space="preserve"> (придбання комп'ютеру та ноутбука)</t>
    </r>
  </si>
  <si>
    <r>
      <t>Проведення  навчально - тренувальних зборів і змагань з  неолімпійських видів спорту</t>
    </r>
    <r>
      <rPr>
        <i/>
        <sz val="12"/>
        <rFont val="Times New Roman"/>
        <family val="1"/>
        <charset val="204"/>
      </rPr>
      <t xml:space="preserve"> (проведено 4 місцевих та 10 виїзних спортивних змагань, в яких прийняли участь 269 осіб)</t>
    </r>
  </si>
  <si>
    <r>
      <t xml:space="preserve">Проведення  навчально - тренувальних зборів і змагань з олімпійських видів спорту </t>
    </r>
    <r>
      <rPr>
        <i/>
        <sz val="12"/>
        <rFont val="Times New Roman"/>
        <family val="1"/>
        <charset val="204"/>
      </rPr>
      <t>(проведено 10 місцевих та 11 виїзних спортивних змагань, в яких прийняли участь 649 спортсменів)</t>
    </r>
  </si>
  <si>
    <t>на прийняття участі вихованців школи у виїзних спортивних змаганнях  (фактично прийняли участь 192 вихованця школи у 20-ти виїзних змаганнях)</t>
  </si>
  <si>
    <t>Відділенню поліції №1 Павлоградського районного відділу поліції у Дніпропетровській області</t>
  </si>
  <si>
    <t>50 державній пожежно-рятувальній частині 6 ДПРЗ України у Дніпропетровській області</t>
  </si>
  <si>
    <t>Головному управлінню національної поліції в Дніпропетровській області</t>
  </si>
  <si>
    <r>
      <t xml:space="preserve">Забезпечення діяльності бібліотек </t>
    </r>
    <r>
      <rPr>
        <i/>
        <sz val="12"/>
        <rFont val="Times New Roman"/>
        <family val="1"/>
        <charset val="204"/>
      </rPr>
      <t>(подарунки від мешканців міста)</t>
    </r>
  </si>
  <si>
    <r>
      <t xml:space="preserve"> - фінансове управління (</t>
    </r>
    <r>
      <rPr>
        <i/>
        <sz val="12"/>
        <color theme="1"/>
        <rFont val="Times New Roman"/>
        <family val="1"/>
        <charset val="204"/>
      </rPr>
      <t>придбання портативної зарядної станції)</t>
    </r>
  </si>
  <si>
    <t>придбання доменного відвального шлаку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</si>
  <si>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</si>
  <si>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послуги з розрахунку нормативів питного водоспоживання</t>
  </si>
  <si>
    <t xml:space="preserve"> - поховання  5-ти безрідних громадян </t>
  </si>
  <si>
    <t xml:space="preserve"> - поховання 10-ти військовослужбовців </t>
  </si>
  <si>
    <r>
      <t xml:space="preserve"> - послуги з регулювання чисельності безпритульних тварин </t>
    </r>
    <r>
      <rPr>
        <i/>
        <sz val="12"/>
        <rFont val="Times New Roman"/>
        <family val="1"/>
        <charset val="204"/>
      </rPr>
      <t>(70 тварин)</t>
    </r>
  </si>
  <si>
    <r>
      <t>Здійснення заходів із землеустрою (</t>
    </r>
    <r>
      <rPr>
        <i/>
        <sz val="12"/>
        <rFont val="Times New Roman"/>
        <family val="1"/>
        <charset val="204"/>
      </rPr>
      <t>зміна конфігурації земельної ділянки по вул. Сергія Маркова,22а)</t>
    </r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</si>
  <si>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</si>
  <si>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</si>
  <si>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Виконання заходів за рахунок субвенції з державного бюджету місцевим бюджетам на придбання обладнання, інвентарю та устаткування для шкільних їдалень (харчоблоків)</t>
  </si>
  <si>
    <t xml:space="preserve"> - обслуговування електромереж зовнішнього освітлення, в тому числі:</t>
  </si>
  <si>
    <t xml:space="preserve"> - охорона об’єкта незавершеного будівництва «Будівництво поліклініки в м. Тернівка Дніпропетровської області»</t>
  </si>
  <si>
    <r>
      <t>Утилізація відходів</t>
    </r>
    <r>
      <rPr>
        <i/>
        <sz val="12"/>
        <color rgb="FFFF0000"/>
        <rFont val="Times New Roman"/>
        <family val="1"/>
        <charset val="204"/>
      </rPr>
      <t xml:space="preserve"> (розробка Місцевого плану управління відходами)</t>
    </r>
  </si>
  <si>
    <t>Всього передано міжбюджетних трансфертів</t>
  </si>
  <si>
    <r>
      <t xml:space="preserve"> - управління соціального захисту населення  </t>
    </r>
    <r>
      <rPr>
        <i/>
        <sz val="12"/>
        <rFont val="Times New Roman"/>
        <family val="1"/>
        <charset val="204"/>
      </rPr>
      <t>(придбання 2-х моноблоків)</t>
    </r>
  </si>
  <si>
    <r>
      <rPr>
        <sz val="12"/>
        <rFont val="Times New Roman"/>
        <family val="1"/>
        <charset val="204"/>
      </rPr>
      <t xml:space="preserve">Молодіжний центр </t>
    </r>
    <r>
      <rPr>
        <i/>
        <sz val="12"/>
        <rFont val="Times New Roman"/>
        <family val="1"/>
        <charset val="204"/>
      </rPr>
      <t>(придбання 2-х ноутбуків)</t>
    </r>
  </si>
  <si>
    <r>
      <t xml:space="preserve">Заходи та роботи з територіальної оборони </t>
    </r>
    <r>
      <rPr>
        <i/>
        <sz val="12"/>
        <color rgb="FFFF0000"/>
        <rFont val="Times New Roman"/>
        <family val="1"/>
        <charset val="204"/>
      </rPr>
      <t>(придбано та передано військовим частинам комп’ютер та обладнання супутникового зв’язку Starlink Internet Satellite)</t>
    </r>
  </si>
  <si>
    <t>проведення експертизи містобудівної документації</t>
  </si>
  <si>
    <t xml:space="preserve">Розроблення схем планування та забудови територій, в тому числі: </t>
  </si>
  <si>
    <t>придбання медичного обладнання</t>
  </si>
  <si>
    <t>виготовлення проектно-кошторисної документації на монтаж пожежної сигналізації</t>
  </si>
  <si>
    <t>виготовлення проектно-кошторисної документації  на монтаж теплового лічильника</t>
  </si>
  <si>
    <t>проведення капітального ремонту частини стаціонарного відділення лікарні за адресою: вул.Героїв України,22 (двох палат стаціонарного відділення (одна плата терапевтичного відділення та одна палата хірургічного відділення))</t>
  </si>
  <si>
    <t xml:space="preserve"> - матеріальна допомога вразливим верствам населення (в тому числі продовольчі набори)</t>
  </si>
  <si>
    <t xml:space="preserve"> - одноразова грошова допомога на вирішення соціально-побутових питань особам з інвалідністю внаслідок війни з числа ЗахисниківУкраїни</t>
  </si>
  <si>
    <t xml:space="preserve">в тому числі матеріальна допомога за рахунок субвенції з обласного бюджету до місцевих бюджетів на виконання доручень виборців депутатами обласної ради у 2025 році </t>
  </si>
  <si>
    <t>матеріальна допомога вразливим верствам населення (в тому числі продовольчі набори)</t>
  </si>
  <si>
    <t xml:space="preserve">одноразова грошова допомога до Дня Незалежності родинам осіб, зниклих безвісти </t>
  </si>
  <si>
    <t>теплопостачання (вугілля)</t>
  </si>
  <si>
    <t>водовідведення (електроенергія)</t>
  </si>
  <si>
    <t>водопостачання (питну воду)</t>
  </si>
  <si>
    <t xml:space="preserve"> відшкодування різниці в тарифах на послуги з централізованого водопостачання, водовідведення та постачання теплової енергії </t>
  </si>
  <si>
    <t>сервісне технічне обслуговування встановлених систем відеоспостереження на об'єктах критичної інфраструктури котельня та очисні споруди</t>
  </si>
  <si>
    <t>розробка технічного регламенту з виробництва питної води та системи централізованого водовідведення</t>
  </si>
  <si>
    <t>оплата паливно–енергетичних ресурсів, спожитих у процесі виробництва та постачання теплової енергії  (вугілля)</t>
  </si>
  <si>
    <t xml:space="preserve"> - утримання та ремонт доріг, тротуарів, в тому числі:</t>
  </si>
  <si>
    <t>паливно-мастильні матеріали</t>
  </si>
  <si>
    <t>полив зелених насаджень</t>
  </si>
  <si>
    <t>придбання плит для оргорожі на основи майданчиків</t>
  </si>
  <si>
    <t>Впровадження засобів обліку витрат та регулювання споживання води та теплової енергії, з них:</t>
  </si>
  <si>
    <t>встановлення комерційного вузла обліку теплової енергії на житловий будинок за адресою: Дніпропетровська область, м. Тернівка, вул Перемоги буд 13 (в тому числі виготовлення проектно-кошторисної документації та її експертиза)</t>
  </si>
  <si>
    <t>встановлення комерційного вузла обліку теплової енергії на житловий будинок за адресою: Дніпропетровська область, м. Тернівка, бульвар Героїв Космосу буд 1 (в тому числі виготовлення проектно-кошторисної документації)</t>
  </si>
  <si>
    <t xml:space="preserve">придбання обладнання призначеного для герметизації тріщин в асфальтобетонному дорожньому полотні (заливник швів) </t>
  </si>
  <si>
    <t xml:space="preserve">придбання частотного перетворювача для забезпечення безперебійного надання послуг з централізованого водопостачання споживачам м. Тернівка </t>
  </si>
  <si>
    <t xml:space="preserve"> -  розроблення проектів земелеустроющодо відведення земельних ділянок</t>
  </si>
  <si>
    <r>
      <t xml:space="preserve"> - управління житлово-комунального господарства та капітального будівництва (</t>
    </r>
    <r>
      <rPr>
        <i/>
        <sz val="12"/>
        <color theme="1"/>
        <rFont val="Times New Roman"/>
        <family val="1"/>
        <charset val="204"/>
      </rPr>
      <t>придбання зарядної станції та 2-х ноутбуків</t>
    </r>
    <r>
      <rPr>
        <sz val="12"/>
        <color theme="1"/>
        <rFont val="Times New Roman"/>
        <family val="1"/>
        <charset val="204"/>
      </rPr>
      <t>)</t>
    </r>
  </si>
  <si>
    <t xml:space="preserve">за рахунок субвенції з обласного бюджету на виконання доручень виборців депутатами обласної ради у 2025 році на </t>
  </si>
  <si>
    <t>завершення робіт з поточного ремонту підвального приміщення з метою визначення його, як найпростішого укриття у будівлі ліцею № 5</t>
  </si>
  <si>
    <t xml:space="preserve">проведення поточного ремонту з відновлення системи протипожежного захисту (пожежної сигналізації) в частині підвального приміщення (найпростішого укриття) у будівлі ліцею № 5 </t>
  </si>
  <si>
    <t>пільгове перевезення здобувачів освіти шкільного віку до місця навчання та у зворотному напрямку</t>
  </si>
  <si>
    <r>
      <t xml:space="preserve"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 </t>
    </r>
    <r>
      <rPr>
        <i/>
        <sz val="12"/>
        <rFont val="Times New Roman"/>
        <family val="1"/>
        <charset val="204"/>
      </rPr>
      <t>(придбання засобів навчання, комп’ютерного та мультимедійного обладнання для навчальних кабінетів 7 класів закладів загальної середньої освіти)</t>
    </r>
  </si>
  <si>
    <r>
      <t xml:space="preserve"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 </t>
    </r>
    <r>
      <rPr>
        <i/>
        <sz val="12"/>
        <rFont val="Times New Roman"/>
        <family val="1"/>
        <charset val="204"/>
      </rPr>
      <t>(на придбання засобів навчання, комп’ютерного та мультимедійного обладнання для навчальних кабінетів 7 класів закладів загальної середньої освіти)</t>
    </r>
  </si>
  <si>
    <t>щомісячна доплата за роботу в несприятливих умовах праці педагогічним працівникам закладів загальної середньої освіти  у розмірі 1 300 гривень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</si>
  <si>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бюджетам, а саме:</t>
  </si>
  <si>
    <t xml:space="preserve"> - допомога дітям-сиротам та дітям, позбавленим батьківського піклування, яким виповнилося 18 років (5 осіб)</t>
  </si>
  <si>
    <t xml:space="preserve"> - одноразова допомога у розмірі 6-ти прожиткових мінімумів дітям з числі дітей -сиріт та дітей позбавлених батьківського піклування </t>
  </si>
  <si>
    <r>
      <t xml:space="preserve"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 </t>
    </r>
    <r>
      <rPr>
        <i/>
        <sz val="12"/>
        <rFont val="Times New Roman"/>
        <family val="1"/>
        <charset val="204"/>
      </rPr>
      <t>на закупівлю засобів навчання та комп'ютерного обладнання для оснащення кабінетів предмета "Захист України</t>
    </r>
  </si>
  <si>
    <t>придбання металодетекторів (спец рамок)</t>
  </si>
  <si>
    <r>
      <t xml:space="preserve"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періодах (за спеціальним фондом державного бюджету) </t>
    </r>
    <r>
      <rPr>
        <i/>
        <sz val="12"/>
        <rFont val="Times New Roman"/>
        <family val="1"/>
        <charset val="204"/>
      </rPr>
      <t>на закупівлю засобів навчання та комп'ютерного обладнання для оснащення кабінетів предмета "Захист України</t>
    </r>
  </si>
  <si>
    <t>придбання автозапчастин</t>
  </si>
  <si>
    <t>військова частина А</t>
  </si>
  <si>
    <t>військовим частинам на закупівлю безпілотних літальних апаратів, супутникового зв’язку Starlink, портативної зарядної станції, комутаторів тощо, в тому числі:</t>
  </si>
  <si>
    <t>військова частина А7408</t>
  </si>
  <si>
    <t>військова частина А7036</t>
  </si>
  <si>
    <t>Військовим частинам на закупівлю приладів нічного бачення, засобів зв'язку, засобів РЕБ і РЕР, запасних частин до різних типів дронів; на поточний ремонт та обслуговування автомобільної техніки, в тому числі:</t>
  </si>
  <si>
    <t xml:space="preserve"> - виплата компенсації вартості путівок на санторно-курортне лікування 2-х учасників бойових дій та 2-х осіб з інвалідністю внаслідок війни </t>
  </si>
  <si>
    <r>
      <t xml:space="preserve"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 </t>
    </r>
    <r>
      <rPr>
        <i/>
        <sz val="12"/>
        <rFont val="Times New Roman"/>
        <family val="1"/>
        <charset val="204"/>
      </rPr>
      <t>(придбання моноблоку, бігатофункціонального пристрою та сходового гусеничного підйомника до територіального центру)</t>
    </r>
  </si>
  <si>
    <r>
      <t>Будівництво-1 установ та закладів соціальної сфери</t>
    </r>
    <r>
      <rPr>
        <i/>
        <sz val="12"/>
        <rFont val="Times New Roman"/>
        <family val="1"/>
        <charset val="204"/>
      </rPr>
      <t xml:space="preserve"> (проведеня експертизи проектно-кошторисної документації по об'єкту "Реконструкція адміністративної будівлі за адресою вул. Григорія Сковороди, будинок 12Б, м. Тернівка, Дніпропетровської області")</t>
    </r>
  </si>
  <si>
    <r>
      <t>Інші заходи у сфері соціального захисту і соціального забезпечення</t>
    </r>
    <r>
      <rPr>
        <i/>
        <sz val="11"/>
        <rFont val="Times New Roman"/>
        <family val="1"/>
        <charset val="204"/>
      </rPr>
      <t xml:space="preserve"> (продуктові набори та засоби гігієни)</t>
    </r>
  </si>
  <si>
    <r>
      <t>одноразова допомога</t>
    </r>
    <r>
      <rPr>
        <i/>
        <sz val="11"/>
        <rFont val="Times New Roman"/>
        <family val="1"/>
        <charset val="204"/>
      </rPr>
      <t xml:space="preserve"> 38-ти дітям</t>
    </r>
    <r>
      <rPr>
        <sz val="11"/>
        <rFont val="Times New Roman"/>
        <family val="1"/>
        <charset val="204"/>
      </rPr>
      <t xml:space="preserve"> загиблих Захисників України та дітям безвісті зниклих та полонених військослужбовців</t>
    </r>
  </si>
  <si>
    <r>
      <t>Організація та проведення громадських робіт (9</t>
    </r>
    <r>
      <rPr>
        <i/>
        <sz val="12"/>
        <rFont val="Times New Roman"/>
        <family val="1"/>
        <charset val="204"/>
      </rPr>
      <t xml:space="preserve"> осіб</t>
    </r>
    <r>
      <rPr>
        <sz val="12"/>
        <rFont val="Times New Roman"/>
        <family val="1"/>
        <charset val="204"/>
      </rPr>
      <t>)</t>
    </r>
  </si>
  <si>
    <t xml:space="preserve"> - на виплату грошової винагороди учням ліцеїв та гімназій міста, які стали призерами обласних олімпіпадах з базових дисциплин  (13 учнів)</t>
  </si>
  <si>
    <t xml:space="preserve"> -на виплату грошової винагороди  випускникам  ліцеїв,які отримали свідоцтво про здобуття загальної середньої освіти з відзнакою</t>
  </si>
  <si>
    <t>монтажні роботи зі встановлення 2-х комерційних вузлів обліку теплової енергії у корпусі 1 та корпусі 2 дитячого садочка № 3 "Росинка"</t>
  </si>
  <si>
    <t>Ремонт та технічне обслуговування системи централізованого опалення у будівлі дитячого садочка №4 "Веселка"</t>
  </si>
  <si>
    <t>матріали для поточного ремонту парку</t>
  </si>
  <si>
    <t>розроблення розділу містобудівної документації Цивільний захист на мирний та особливий період</t>
  </si>
  <si>
    <t>ГУ Національної поліції у Дніпропетровській області (на придбання автомобіля для  реалізації проекту "Поліцейський офіцера громади"</t>
  </si>
  <si>
    <t xml:space="preserve">до рішення </t>
  </si>
  <si>
    <t>Жанна ШКУТ</t>
  </si>
  <si>
    <t>Секретар ради</t>
  </si>
  <si>
    <t>від 26.08.2025 p. № 983-43/VIII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</si>
</sst>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Calibri"/>
      <family val="2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5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Arial"/>
      <family val="2"/>
      <charset val="204"/>
    </font>
    <font>
      <i/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39" fillId="0" borderId="0"/>
    <xf numFmtId="0" fontId="2" fillId="0" borderId="0"/>
    <xf numFmtId="0" fontId="1" fillId="0" borderId="0"/>
    <xf numFmtId="0" fontId="41" fillId="0" borderId="0"/>
  </cellStyleXfs>
  <cellXfs count="477">
    <xf numFmtId="0" fontId="0" fillId="0" borderId="0" xfId="0"/>
    <xf numFmtId="165" fontId="11" fillId="2" borderId="1" xfId="0" applyNumberFormat="1" applyFont="1" applyFill="1" applyBorder="1"/>
    <xf numFmtId="0" fontId="6" fillId="2" borderId="0" xfId="0" applyFont="1" applyFill="1"/>
    <xf numFmtId="0" fontId="11" fillId="2" borderId="0" xfId="0" applyFont="1" applyFill="1"/>
    <xf numFmtId="165" fontId="17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wrapText="1"/>
    </xf>
    <xf numFmtId="164" fontId="13" fillId="2" borderId="1" xfId="0" applyNumberFormat="1" applyFont="1" applyFill="1" applyBorder="1"/>
    <xf numFmtId="0" fontId="13" fillId="2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5" fontId="18" fillId="2" borderId="1" xfId="0" applyNumberFormat="1" applyFont="1" applyFill="1" applyBorder="1"/>
    <xf numFmtId="165" fontId="18" fillId="2" borderId="1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vertical="top" wrapText="1"/>
    </xf>
    <xf numFmtId="164" fontId="6" fillId="3" borderId="0" xfId="0" applyNumberFormat="1" applyFont="1" applyFill="1"/>
    <xf numFmtId="0" fontId="6" fillId="3" borderId="0" xfId="0" applyFont="1" applyFill="1"/>
    <xf numFmtId="0" fontId="11" fillId="3" borderId="0" xfId="0" applyFont="1" applyFill="1"/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top" wrapText="1"/>
    </xf>
    <xf numFmtId="164" fontId="11" fillId="3" borderId="1" xfId="0" applyNumberFormat="1" applyFont="1" applyFill="1" applyBorder="1"/>
    <xf numFmtId="165" fontId="13" fillId="3" borderId="1" xfId="0" applyNumberFormat="1" applyFont="1" applyFill="1" applyBorder="1"/>
    <xf numFmtId="164" fontId="13" fillId="3" borderId="1" xfId="0" applyNumberFormat="1" applyFont="1" applyFill="1" applyBorder="1"/>
    <xf numFmtId="0" fontId="13" fillId="3" borderId="0" xfId="0" applyFont="1" applyFill="1"/>
    <xf numFmtId="49" fontId="11" fillId="3" borderId="1" xfId="0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/>
    <xf numFmtId="165" fontId="18" fillId="3" borderId="1" xfId="0" applyNumberFormat="1" applyFont="1" applyFill="1" applyBorder="1"/>
    <xf numFmtId="0" fontId="11" fillId="3" borderId="1" xfId="0" applyFont="1" applyFill="1" applyBorder="1" applyAlignment="1">
      <alignment horizontal="left" vertical="top" wrapText="1"/>
    </xf>
    <xf numFmtId="164" fontId="11" fillId="3" borderId="1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3" xfId="0" applyFont="1" applyFill="1" applyBorder="1" applyAlignment="1">
      <alignment vertical="top" wrapText="1"/>
    </xf>
    <xf numFmtId="49" fontId="17" fillId="3" borderId="1" xfId="0" applyNumberFormat="1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vertical="top" wrapText="1"/>
    </xf>
    <xf numFmtId="165" fontId="29" fillId="3" borderId="1" xfId="0" applyNumberFormat="1" applyFont="1" applyFill="1" applyBorder="1"/>
    <xf numFmtId="165" fontId="17" fillId="3" borderId="1" xfId="0" applyNumberFormat="1" applyFont="1" applyFill="1" applyBorder="1"/>
    <xf numFmtId="164" fontId="17" fillId="3" borderId="1" xfId="0" applyNumberFormat="1" applyFont="1" applyFill="1" applyBorder="1"/>
    <xf numFmtId="0" fontId="17" fillId="3" borderId="0" xfId="0" applyFont="1" applyFill="1"/>
    <xf numFmtId="49" fontId="6" fillId="3" borderId="1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vertical="top" wrapText="1"/>
    </xf>
    <xf numFmtId="165" fontId="6" fillId="3" borderId="1" xfId="0" applyNumberFormat="1" applyFont="1" applyFill="1" applyBorder="1"/>
    <xf numFmtId="164" fontId="6" fillId="3" borderId="1" xfId="0" applyNumberFormat="1" applyFont="1" applyFill="1" applyBorder="1"/>
    <xf numFmtId="165" fontId="12" fillId="3" borderId="1" xfId="0" applyNumberFormat="1" applyFont="1" applyFill="1" applyBorder="1"/>
    <xf numFmtId="165" fontId="9" fillId="3" borderId="1" xfId="0" applyNumberFormat="1" applyFont="1" applyFill="1" applyBorder="1"/>
    <xf numFmtId="164" fontId="9" fillId="3" borderId="1" xfId="0" applyNumberFormat="1" applyFont="1" applyFill="1" applyBorder="1"/>
    <xf numFmtId="0" fontId="9" fillId="3" borderId="0" xfId="0" applyFont="1" applyFill="1"/>
    <xf numFmtId="0" fontId="6" fillId="3" borderId="1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top" wrapText="1"/>
    </xf>
    <xf numFmtId="0" fontId="11" fillId="3" borderId="1" xfId="1" quotePrefix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wrapText="1"/>
    </xf>
    <xf numFmtId="165" fontId="11" fillId="3" borderId="1" xfId="1" applyNumberFormat="1" applyFont="1" applyFill="1" applyBorder="1"/>
    <xf numFmtId="165" fontId="11" fillId="3" borderId="1" xfId="0" applyNumberFormat="1" applyFont="1" applyFill="1" applyBorder="1" applyAlignment="1">
      <alignment horizontal="right"/>
    </xf>
    <xf numFmtId="164" fontId="11" fillId="3" borderId="0" xfId="0" applyNumberFormat="1" applyFont="1" applyFill="1"/>
    <xf numFmtId="0" fontId="18" fillId="3" borderId="1" xfId="1" applyFont="1" applyFill="1" applyBorder="1" applyAlignment="1">
      <alignment wrapText="1"/>
    </xf>
    <xf numFmtId="165" fontId="18" fillId="3" borderId="1" xfId="1" applyNumberFormat="1" applyFont="1" applyFill="1" applyBorder="1"/>
    <xf numFmtId="0" fontId="17" fillId="3" borderId="1" xfId="0" applyFont="1" applyFill="1" applyBorder="1" applyAlignment="1">
      <alignment horizontal="center" vertical="center"/>
    </xf>
    <xf numFmtId="164" fontId="18" fillId="3" borderId="1" xfId="0" applyNumberFormat="1" applyFont="1" applyFill="1" applyBorder="1"/>
    <xf numFmtId="0" fontId="18" fillId="3" borderId="0" xfId="0" applyFont="1" applyFill="1"/>
    <xf numFmtId="0" fontId="10" fillId="3" borderId="1" xfId="0" applyFont="1" applyFill="1" applyBorder="1" applyAlignment="1">
      <alignment horizontal="center" vertical="center"/>
    </xf>
    <xf numFmtId="165" fontId="10" fillId="3" borderId="1" xfId="0" applyNumberFormat="1" applyFont="1" applyFill="1" applyBorder="1"/>
    <xf numFmtId="164" fontId="10" fillId="3" borderId="1" xfId="0" applyNumberFormat="1" applyFont="1" applyFill="1" applyBorder="1"/>
    <xf numFmtId="0" fontId="10" fillId="3" borderId="0" xfId="0" applyFont="1" applyFill="1"/>
    <xf numFmtId="0" fontId="29" fillId="3" borderId="0" xfId="0" applyFont="1" applyFill="1"/>
    <xf numFmtId="165" fontId="18" fillId="3" borderId="1" xfId="0" applyNumberFormat="1" applyFont="1" applyFill="1" applyBorder="1" applyAlignment="1">
      <alignment horizontal="right"/>
    </xf>
    <xf numFmtId="49" fontId="18" fillId="3" borderId="0" xfId="0" applyNumberFormat="1" applyFont="1" applyFill="1" applyAlignment="1">
      <alignment horizontal="left" vertical="top" wrapText="1"/>
    </xf>
    <xf numFmtId="49" fontId="29" fillId="3" borderId="0" xfId="0" applyNumberFormat="1" applyFont="1" applyFill="1" applyAlignment="1">
      <alignment horizontal="left" vertical="top" wrapText="1"/>
    </xf>
    <xf numFmtId="165" fontId="16" fillId="3" borderId="1" xfId="0" applyNumberFormat="1" applyFont="1" applyFill="1" applyBorder="1"/>
    <xf numFmtId="49" fontId="11" fillId="3" borderId="2" xfId="0" applyNumberFormat="1" applyFont="1" applyFill="1" applyBorder="1" applyAlignment="1">
      <alignment wrapText="1"/>
    </xf>
    <xf numFmtId="0" fontId="12" fillId="3" borderId="1" xfId="0" applyFont="1" applyFill="1" applyBorder="1" applyAlignment="1">
      <alignment horizontal="center" vertical="center"/>
    </xf>
    <xf numFmtId="164" fontId="12" fillId="3" borderId="1" xfId="0" applyNumberFormat="1" applyFont="1" applyFill="1" applyBorder="1"/>
    <xf numFmtId="0" fontId="12" fillId="3" borderId="0" xfId="0" applyFont="1" applyFill="1"/>
    <xf numFmtId="0" fontId="11" fillId="3" borderId="1" xfId="0" applyFont="1" applyFill="1" applyBorder="1" applyAlignment="1">
      <alignment wrapText="1"/>
    </xf>
    <xf numFmtId="49" fontId="11" fillId="3" borderId="1" xfId="0" applyNumberFormat="1" applyFont="1" applyFill="1" applyBorder="1" applyAlignment="1">
      <alignment wrapText="1"/>
    </xf>
    <xf numFmtId="49" fontId="18" fillId="3" borderId="2" xfId="0" applyNumberFormat="1" applyFont="1" applyFill="1" applyBorder="1" applyAlignment="1">
      <alignment wrapText="1"/>
    </xf>
    <xf numFmtId="49" fontId="17" fillId="3" borderId="2" xfId="0" applyNumberFormat="1" applyFont="1" applyFill="1" applyBorder="1" applyAlignment="1">
      <alignment wrapText="1"/>
    </xf>
    <xf numFmtId="0" fontId="16" fillId="3" borderId="2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vertical="top" wrapText="1"/>
    </xf>
    <xf numFmtId="0" fontId="23" fillId="3" borderId="0" xfId="0" applyFont="1" applyFill="1"/>
    <xf numFmtId="0" fontId="9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top" wrapText="1"/>
    </xf>
    <xf numFmtId="0" fontId="29" fillId="3" borderId="1" xfId="0" applyFont="1" applyFill="1" applyBorder="1" applyAlignment="1">
      <alignment vertical="top" wrapText="1"/>
    </xf>
    <xf numFmtId="164" fontId="12" fillId="3" borderId="0" xfId="0" applyNumberFormat="1" applyFont="1" applyFill="1"/>
    <xf numFmtId="164" fontId="23" fillId="3" borderId="0" xfId="0" applyNumberFormat="1" applyFont="1" applyFill="1"/>
    <xf numFmtId="164" fontId="29" fillId="3" borderId="1" xfId="0" applyNumberFormat="1" applyFont="1" applyFill="1" applyBorder="1"/>
    <xf numFmtId="0" fontId="12" fillId="3" borderId="5" xfId="0" applyFont="1" applyFill="1" applyBorder="1" applyAlignment="1">
      <alignment horizontal="center" vertical="center"/>
    </xf>
    <xf numFmtId="165" fontId="5" fillId="3" borderId="1" xfId="0" applyNumberFormat="1" applyFont="1" applyFill="1" applyBorder="1"/>
    <xf numFmtId="164" fontId="5" fillId="3" borderId="1" xfId="0" applyNumberFormat="1" applyFont="1" applyFill="1" applyBorder="1"/>
    <xf numFmtId="0" fontId="5" fillId="3" borderId="0" xfId="0" applyFont="1" applyFill="1"/>
    <xf numFmtId="165" fontId="30" fillId="3" borderId="1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left" wrapText="1"/>
    </xf>
    <xf numFmtId="165" fontId="6" fillId="3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wrapText="1"/>
    </xf>
    <xf numFmtId="0" fontId="16" fillId="3" borderId="1" xfId="0" applyFont="1" applyFill="1" applyBorder="1" applyAlignment="1">
      <alignment horizontal="center" vertical="center"/>
    </xf>
    <xf numFmtId="165" fontId="29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165" fontId="17" fillId="3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1" quotePrefix="1" applyFont="1" applyFill="1" applyBorder="1" applyAlignment="1">
      <alignment horizontal="center" vertical="center"/>
    </xf>
    <xf numFmtId="0" fontId="21" fillId="3" borderId="1" xfId="1" quotePrefix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right"/>
    </xf>
    <xf numFmtId="164" fontId="21" fillId="3" borderId="0" xfId="0" applyNumberFormat="1" applyFont="1" applyFill="1"/>
    <xf numFmtId="0" fontId="21" fillId="3" borderId="0" xfId="0" applyFont="1" applyFill="1"/>
    <xf numFmtId="165" fontId="29" fillId="3" borderId="1" xfId="1" applyNumberFormat="1" applyFont="1" applyFill="1" applyBorder="1"/>
    <xf numFmtId="0" fontId="11" fillId="3" borderId="1" xfId="0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wrapText="1"/>
    </xf>
    <xf numFmtId="165" fontId="17" fillId="3" borderId="1" xfId="1" applyNumberFormat="1" applyFont="1" applyFill="1" applyBorder="1"/>
    <xf numFmtId="165" fontId="13" fillId="3" borderId="1" xfId="0" applyNumberFormat="1" applyFont="1" applyFill="1" applyBorder="1" applyAlignment="1">
      <alignment horizontal="right"/>
    </xf>
    <xf numFmtId="165" fontId="13" fillId="3" borderId="1" xfId="1" applyNumberFormat="1" applyFont="1" applyFill="1" applyBorder="1"/>
    <xf numFmtId="0" fontId="17" fillId="3" borderId="1" xfId="0" applyFont="1" applyFill="1" applyBorder="1" applyAlignment="1">
      <alignment wrapText="1"/>
    </xf>
    <xf numFmtId="164" fontId="8" fillId="3" borderId="0" xfId="0" applyNumberFormat="1" applyFont="1" applyFill="1"/>
    <xf numFmtId="0" fontId="8" fillId="3" borderId="0" xfId="0" applyFont="1" applyFill="1"/>
    <xf numFmtId="0" fontId="16" fillId="3" borderId="1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center" vertical="center"/>
    </xf>
    <xf numFmtId="164" fontId="34" fillId="3" borderId="0" xfId="0" applyNumberFormat="1" applyFont="1" applyFill="1"/>
    <xf numFmtId="0" fontId="34" fillId="3" borderId="0" xfId="0" applyFont="1" applyFill="1"/>
    <xf numFmtId="0" fontId="8" fillId="3" borderId="1" xfId="1" quotePrefix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23" fillId="3" borderId="1" xfId="1" quotePrefix="1" applyFont="1" applyFill="1" applyBorder="1" applyAlignment="1">
      <alignment horizontal="center" vertical="center"/>
    </xf>
    <xf numFmtId="4" fontId="23" fillId="3" borderId="1" xfId="0" applyNumberFormat="1" applyFont="1" applyFill="1" applyBorder="1" applyAlignment="1">
      <alignment vertical="center" wrapText="1"/>
    </xf>
    <xf numFmtId="165" fontId="9" fillId="3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164" fontId="11" fillId="3" borderId="1" xfId="0" applyNumberFormat="1" applyFont="1" applyFill="1" applyBorder="1" applyAlignment="1">
      <alignment horizontal="right"/>
    </xf>
    <xf numFmtId="164" fontId="17" fillId="3" borderId="1" xfId="1" applyNumberFormat="1" applyFont="1" applyFill="1" applyBorder="1"/>
    <xf numFmtId="0" fontId="16" fillId="3" borderId="1" xfId="1" quotePrefix="1" applyFont="1" applyFill="1" applyBorder="1" applyAlignment="1">
      <alignment horizontal="center" vertical="center"/>
    </xf>
    <xf numFmtId="4" fontId="33" fillId="3" borderId="1" xfId="0" applyNumberFormat="1" applyFont="1" applyFill="1" applyBorder="1" applyAlignment="1">
      <alignment vertical="center" wrapText="1"/>
    </xf>
    <xf numFmtId="0" fontId="16" fillId="3" borderId="1" xfId="1" applyFont="1" applyFill="1" applyBorder="1" applyAlignment="1">
      <alignment wrapText="1"/>
    </xf>
    <xf numFmtId="165" fontId="23" fillId="3" borderId="1" xfId="0" applyNumberFormat="1" applyFont="1" applyFill="1" applyBorder="1" applyAlignment="1">
      <alignment horizontal="right"/>
    </xf>
    <xf numFmtId="164" fontId="23" fillId="3" borderId="1" xfId="0" applyNumberFormat="1" applyFont="1" applyFill="1" applyBorder="1" applyAlignment="1">
      <alignment horizontal="right"/>
    </xf>
    <xf numFmtId="165" fontId="23" fillId="3" borderId="1" xfId="1" applyNumberFormat="1" applyFont="1" applyFill="1" applyBorder="1" applyAlignment="1">
      <alignment horizontal="right"/>
    </xf>
    <xf numFmtId="0" fontId="12" fillId="3" borderId="1" xfId="0" applyFont="1" applyFill="1" applyBorder="1"/>
    <xf numFmtId="0" fontId="37" fillId="3" borderId="0" xfId="0" applyFont="1" applyFill="1"/>
    <xf numFmtId="0" fontId="30" fillId="3" borderId="1" xfId="0" applyFont="1" applyFill="1" applyBorder="1" applyAlignment="1">
      <alignment horizontal="center" vertical="top" wrapText="1"/>
    </xf>
    <xf numFmtId="0" fontId="17" fillId="3" borderId="0" xfId="0" applyFont="1" applyFill="1" applyAlignment="1">
      <alignment wrapText="1"/>
    </xf>
    <xf numFmtId="0" fontId="6" fillId="3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top" wrapText="1"/>
    </xf>
    <xf numFmtId="164" fontId="6" fillId="2" borderId="0" xfId="0" applyNumberFormat="1" applyFont="1" applyFill="1"/>
    <xf numFmtId="0" fontId="5" fillId="2" borderId="0" xfId="0" applyFont="1" applyFill="1" applyAlignment="1">
      <alignment horizontal="center"/>
    </xf>
    <xf numFmtId="165" fontId="6" fillId="2" borderId="0" xfId="0" applyNumberFormat="1" applyFont="1" applyFill="1"/>
    <xf numFmtId="0" fontId="6" fillId="2" borderId="0" xfId="0" applyFont="1" applyFill="1" applyAlignment="1">
      <alignment wrapText="1"/>
    </xf>
    <xf numFmtId="164" fontId="6" fillId="2" borderId="0" xfId="0" applyNumberFormat="1" applyFont="1" applyFill="1" applyAlignment="1">
      <alignment horizontal="right"/>
    </xf>
    <xf numFmtId="164" fontId="6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49" fontId="11" fillId="2" borderId="1" xfId="0" applyNumberFormat="1" applyFont="1" applyFill="1" applyBorder="1" applyAlignment="1">
      <alignment horizontal="center"/>
    </xf>
    <xf numFmtId="164" fontId="11" fillId="2" borderId="1" xfId="0" applyNumberFormat="1" applyFont="1" applyFill="1" applyBorder="1"/>
    <xf numFmtId="0" fontId="14" fillId="2" borderId="0" xfId="0" applyFont="1" applyFill="1" applyAlignment="1">
      <alignment horizontal="center" vertical="center"/>
    </xf>
    <xf numFmtId="0" fontId="14" fillId="2" borderId="3" xfId="0" applyFont="1" applyFill="1" applyBorder="1"/>
    <xf numFmtId="0" fontId="14" fillId="2" borderId="0" xfId="0" applyFont="1" applyFill="1"/>
    <xf numFmtId="0" fontId="11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5" fontId="6" fillId="2" borderId="1" xfId="0" applyNumberFormat="1" applyFont="1" applyFill="1" applyBorder="1" applyAlignment="1">
      <alignment horizontal="right"/>
    </xf>
    <xf numFmtId="164" fontId="8" fillId="2" borderId="0" xfId="0" applyNumberFormat="1" applyFont="1" applyFill="1"/>
    <xf numFmtId="0" fontId="8" fillId="2" borderId="0" xfId="0" applyFont="1" applyFill="1"/>
    <xf numFmtId="0" fontId="6" fillId="2" borderId="4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top" wrapText="1"/>
    </xf>
    <xf numFmtId="165" fontId="29" fillId="2" borderId="4" xfId="0" applyNumberFormat="1" applyFont="1" applyFill="1" applyBorder="1"/>
    <xf numFmtId="0" fontId="16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wrapText="1"/>
    </xf>
    <xf numFmtId="164" fontId="9" fillId="2" borderId="0" xfId="0" applyNumberFormat="1" applyFont="1" applyFill="1"/>
    <xf numFmtId="0" fontId="9" fillId="2" borderId="0" xfId="0" applyFont="1" applyFill="1"/>
    <xf numFmtId="0" fontId="9" fillId="2" borderId="1" xfId="0" applyFont="1" applyFill="1" applyBorder="1"/>
    <xf numFmtId="0" fontId="2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165" fontId="10" fillId="2" borderId="1" xfId="0" applyNumberFormat="1" applyFont="1" applyFill="1" applyBorder="1"/>
    <xf numFmtId="165" fontId="10" fillId="2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top" wrapText="1"/>
    </xf>
    <xf numFmtId="49" fontId="11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top" wrapText="1"/>
    </xf>
    <xf numFmtId="165" fontId="6" fillId="2" borderId="1" xfId="0" applyNumberFormat="1" applyFont="1" applyFill="1" applyBorder="1"/>
    <xf numFmtId="164" fontId="6" fillId="2" borderId="1" xfId="0" applyNumberFormat="1" applyFont="1" applyFill="1" applyBorder="1"/>
    <xf numFmtId="165" fontId="12" fillId="2" borderId="1" xfId="0" applyNumberFormat="1" applyFont="1" applyFill="1" applyBorder="1"/>
    <xf numFmtId="164" fontId="12" fillId="2" borderId="1" xfId="0" applyNumberFormat="1" applyFont="1" applyFill="1" applyBorder="1"/>
    <xf numFmtId="0" fontId="12" fillId="2" borderId="0" xfId="0" applyFont="1" applyFill="1"/>
    <xf numFmtId="0" fontId="13" fillId="2" borderId="1" xfId="1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top" wrapText="1"/>
    </xf>
    <xf numFmtId="165" fontId="13" fillId="2" borderId="1" xfId="0" applyNumberFormat="1" applyFont="1" applyFill="1" applyBorder="1" applyAlignment="1">
      <alignment horizontal="right"/>
    </xf>
    <xf numFmtId="165" fontId="5" fillId="2" borderId="1" xfId="1" applyNumberFormat="1" applyFont="1" applyFill="1" applyBorder="1"/>
    <xf numFmtId="0" fontId="6" fillId="2" borderId="1" xfId="1" quotePrefix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top" wrapText="1"/>
    </xf>
    <xf numFmtId="165" fontId="13" fillId="2" borderId="1" xfId="1" applyNumberFormat="1" applyFont="1" applyFill="1" applyBorder="1"/>
    <xf numFmtId="165" fontId="23" fillId="2" borderId="1" xfId="0" applyNumberFormat="1" applyFont="1" applyFill="1" applyBorder="1"/>
    <xf numFmtId="164" fontId="23" fillId="2" borderId="1" xfId="0" applyNumberFormat="1" applyFont="1" applyFill="1" applyBorder="1"/>
    <xf numFmtId="0" fontId="23" fillId="2" borderId="0" xfId="0" applyFont="1" applyFill="1"/>
    <xf numFmtId="0" fontId="12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23" fillId="2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/>
    </xf>
    <xf numFmtId="165" fontId="9" fillId="2" borderId="1" xfId="0" applyNumberFormat="1" applyFont="1" applyFill="1" applyBorder="1"/>
    <xf numFmtId="164" fontId="9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165" fontId="13" fillId="2" borderId="1" xfId="0" applyNumberFormat="1" applyFont="1" applyFill="1" applyBorder="1"/>
    <xf numFmtId="0" fontId="18" fillId="2" borderId="1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165" fontId="8" fillId="2" borderId="1" xfId="0" applyNumberFormat="1" applyFont="1" applyFill="1" applyBorder="1"/>
    <xf numFmtId="0" fontId="12" fillId="2" borderId="8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165" fontId="6" fillId="2" borderId="1" xfId="1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2" borderId="0" xfId="0" applyFont="1" applyFill="1"/>
    <xf numFmtId="164" fontId="13" fillId="2" borderId="1" xfId="1" applyNumberFormat="1" applyFont="1" applyFill="1" applyBorder="1"/>
    <xf numFmtId="164" fontId="13" fillId="2" borderId="1" xfId="0" applyNumberFormat="1" applyFont="1" applyFill="1" applyBorder="1" applyAlignment="1">
      <alignment horizontal="right"/>
    </xf>
    <xf numFmtId="164" fontId="13" fillId="2" borderId="0" xfId="0" applyNumberFormat="1" applyFont="1" applyFill="1"/>
    <xf numFmtId="4" fontId="13" fillId="2" borderId="0" xfId="0" applyNumberFormat="1" applyFont="1" applyFill="1"/>
    <xf numFmtId="165" fontId="11" fillId="2" borderId="1" xfId="1" applyNumberFormat="1" applyFont="1" applyFill="1" applyBorder="1"/>
    <xf numFmtId="165" fontId="23" fillId="2" borderId="1" xfId="0" applyNumberFormat="1" applyFont="1" applyFill="1" applyBorder="1" applyAlignment="1">
      <alignment horizontal="right"/>
    </xf>
    <xf numFmtId="164" fontId="23" fillId="2" borderId="1" xfId="0" applyNumberFormat="1" applyFont="1" applyFill="1" applyBorder="1" applyAlignment="1">
      <alignment horizontal="right"/>
    </xf>
    <xf numFmtId="164" fontId="12" fillId="2" borderId="0" xfId="0" applyNumberFormat="1" applyFont="1" applyFill="1"/>
    <xf numFmtId="0" fontId="12" fillId="2" borderId="1" xfId="0" applyFont="1" applyFill="1" applyBorder="1" applyAlignment="1">
      <alignment wrapText="1"/>
    </xf>
    <xf numFmtId="165" fontId="18" fillId="2" borderId="1" xfId="1" applyNumberFormat="1" applyFont="1" applyFill="1" applyBorder="1"/>
    <xf numFmtId="164" fontId="11" fillId="2" borderId="1" xfId="0" applyNumberFormat="1" applyFont="1" applyFill="1" applyBorder="1" applyAlignment="1">
      <alignment horizontal="right"/>
    </xf>
    <xf numFmtId="165" fontId="23" fillId="2" borderId="1" xfId="1" applyNumberFormat="1" applyFont="1" applyFill="1" applyBorder="1" applyAlignment="1">
      <alignment horizontal="right"/>
    </xf>
    <xf numFmtId="0" fontId="11" fillId="2" borderId="1" xfId="1" applyFont="1" applyFill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165" fontId="10" fillId="0" borderId="1" xfId="0" applyNumberFormat="1" applyFont="1" applyBorder="1"/>
    <xf numFmtId="165" fontId="10" fillId="0" borderId="1" xfId="0" applyNumberFormat="1" applyFont="1" applyBorder="1" applyAlignment="1">
      <alignment horizontal="right"/>
    </xf>
    <xf numFmtId="164" fontId="8" fillId="0" borderId="0" xfId="0" applyNumberFormat="1" applyFont="1"/>
    <xf numFmtId="0" fontId="8" fillId="0" borderId="0" xfId="0" applyFont="1"/>
    <xf numFmtId="165" fontId="5" fillId="0" borderId="1" xfId="0" applyNumberFormat="1" applyFont="1" applyBorder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1" quotePrefix="1" applyFont="1" applyBorder="1" applyAlignment="1">
      <alignment horizontal="center" vertical="center"/>
    </xf>
    <xf numFmtId="0" fontId="11" fillId="0" borderId="1" xfId="1" applyFont="1" applyBorder="1" applyAlignment="1">
      <alignment wrapText="1"/>
    </xf>
    <xf numFmtId="164" fontId="11" fillId="0" borderId="1" xfId="1" applyNumberFormat="1" applyFont="1" applyBorder="1"/>
    <xf numFmtId="164" fontId="11" fillId="0" borderId="1" xfId="0" applyNumberFormat="1" applyFont="1" applyBorder="1"/>
    <xf numFmtId="165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0" xfId="0" applyNumberFormat="1" applyFont="1"/>
    <xf numFmtId="0" fontId="8" fillId="0" borderId="1" xfId="1" quotePrefix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/>
    <xf numFmtId="165" fontId="12" fillId="0" borderId="1" xfId="0" applyNumberFormat="1" applyFont="1" applyBorder="1"/>
    <xf numFmtId="165" fontId="9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11" fillId="0" borderId="1" xfId="1" applyNumberFormat="1" applyFont="1" applyBorder="1"/>
    <xf numFmtId="0" fontId="17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/>
    <xf numFmtId="0" fontId="10" fillId="2" borderId="0" xfId="0" applyFont="1" applyFill="1"/>
    <xf numFmtId="0" fontId="18" fillId="2" borderId="1" xfId="0" applyFont="1" applyFill="1" applyBorder="1" applyAlignment="1">
      <alignment horizontal="center" vertical="center"/>
    </xf>
    <xf numFmtId="164" fontId="18" fillId="2" borderId="1" xfId="0" applyNumberFormat="1" applyFont="1" applyFill="1" applyBorder="1"/>
    <xf numFmtId="0" fontId="18" fillId="2" borderId="0" xfId="0" applyFont="1" applyFill="1"/>
    <xf numFmtId="2" fontId="8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horizontal="right"/>
    </xf>
    <xf numFmtId="165" fontId="29" fillId="2" borderId="1" xfId="0" applyNumberFormat="1" applyFont="1" applyFill="1" applyBorder="1" applyAlignment="1">
      <alignment horizontal="right"/>
    </xf>
    <xf numFmtId="164" fontId="29" fillId="2" borderId="1" xfId="0" applyNumberFormat="1" applyFont="1" applyFill="1" applyBorder="1"/>
    <xf numFmtId="0" fontId="29" fillId="2" borderId="0" xfId="0" applyFont="1" applyFill="1"/>
    <xf numFmtId="0" fontId="30" fillId="2" borderId="1" xfId="0" applyFont="1" applyFill="1" applyBorder="1" applyAlignment="1">
      <alignment vertical="top" wrapText="1"/>
    </xf>
    <xf numFmtId="164" fontId="30" fillId="2" borderId="1" xfId="0" applyNumberFormat="1" applyFont="1" applyFill="1" applyBorder="1"/>
    <xf numFmtId="0" fontId="6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wrapText="1"/>
    </xf>
    <xf numFmtId="165" fontId="17" fillId="2" borderId="4" xfId="0" applyNumberFormat="1" applyFont="1" applyFill="1" applyBorder="1"/>
    <xf numFmtId="0" fontId="17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wrapText="1"/>
    </xf>
    <xf numFmtId="0" fontId="17" fillId="2" borderId="1" xfId="0" applyFont="1" applyFill="1" applyBorder="1"/>
    <xf numFmtId="165" fontId="17" fillId="2" borderId="1" xfId="0" applyNumberFormat="1" applyFont="1" applyFill="1" applyBorder="1" applyAlignment="1">
      <alignment horizontal="right"/>
    </xf>
    <xf numFmtId="164" fontId="17" fillId="2" borderId="1" xfId="0" applyNumberFormat="1" applyFont="1" applyFill="1" applyBorder="1"/>
    <xf numFmtId="0" fontId="17" fillId="2" borderId="0" xfId="0" applyFont="1" applyFill="1"/>
    <xf numFmtId="164" fontId="21" fillId="2" borderId="0" xfId="0" applyNumberFormat="1" applyFont="1" applyFill="1"/>
    <xf numFmtId="0" fontId="21" fillId="2" borderId="0" xfId="0" applyFont="1" applyFill="1"/>
    <xf numFmtId="0" fontId="21" fillId="2" borderId="1" xfId="0" applyFont="1" applyFill="1" applyBorder="1" applyAlignment="1">
      <alignment horizontal="center" vertical="center"/>
    </xf>
    <xf numFmtId="164" fontId="18" fillId="2" borderId="1" xfId="1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wrapText="1"/>
    </xf>
    <xf numFmtId="165" fontId="28" fillId="2" borderId="1" xfId="0" applyNumberFormat="1" applyFont="1" applyFill="1" applyBorder="1"/>
    <xf numFmtId="164" fontId="35" fillId="2" borderId="0" xfId="0" applyNumberFormat="1" applyFont="1" applyFill="1"/>
    <xf numFmtId="0" fontId="35" fillId="2" borderId="0" xfId="0" applyFont="1" applyFill="1"/>
    <xf numFmtId="0" fontId="11" fillId="2" borderId="1" xfId="1" quotePrefix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right"/>
    </xf>
    <xf numFmtId="0" fontId="16" fillId="2" borderId="0" xfId="0" applyFont="1" applyFill="1"/>
    <xf numFmtId="0" fontId="38" fillId="3" borderId="0" xfId="0" applyFont="1" applyFill="1"/>
    <xf numFmtId="0" fontId="40" fillId="2" borderId="0" xfId="0" applyFont="1" applyFill="1"/>
    <xf numFmtId="0" fontId="38" fillId="2" borderId="0" xfId="0" applyFont="1" applyFill="1"/>
    <xf numFmtId="49" fontId="11" fillId="2" borderId="2" xfId="0" applyNumberFormat="1" applyFont="1" applyFill="1" applyBorder="1" applyAlignment="1">
      <alignment wrapText="1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5" fontId="16" fillId="2" borderId="1" xfId="0" applyNumberFormat="1" applyFont="1" applyFill="1" applyBorder="1"/>
    <xf numFmtId="0" fontId="1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wrapText="1"/>
    </xf>
    <xf numFmtId="0" fontId="10" fillId="2" borderId="1" xfId="0" applyFont="1" applyFill="1" applyBorder="1" applyAlignment="1">
      <alignment vertical="top" wrapText="1"/>
    </xf>
    <xf numFmtId="164" fontId="8" fillId="2" borderId="1" xfId="0" applyNumberFormat="1" applyFont="1" applyFill="1" applyBorder="1"/>
    <xf numFmtId="165" fontId="29" fillId="2" borderId="1" xfId="0" applyNumberFormat="1" applyFont="1" applyFill="1" applyBorder="1"/>
    <xf numFmtId="0" fontId="18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65" fontId="11" fillId="2" borderId="0" xfId="0" applyNumberFormat="1" applyFont="1" applyFill="1"/>
    <xf numFmtId="164" fontId="23" fillId="2" borderId="0" xfId="0" applyNumberFormat="1" applyFont="1" applyFill="1"/>
    <xf numFmtId="0" fontId="17" fillId="2" borderId="1" xfId="0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18" fillId="2" borderId="0" xfId="0" applyNumberFormat="1" applyFont="1" applyFill="1"/>
    <xf numFmtId="0" fontId="8" fillId="2" borderId="3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top" wrapText="1"/>
    </xf>
    <xf numFmtId="165" fontId="10" fillId="2" borderId="1" xfId="1" applyNumberFormat="1" applyFont="1" applyFill="1" applyBorder="1"/>
    <xf numFmtId="164" fontId="11" fillId="2" borderId="0" xfId="0" applyNumberFormat="1" applyFont="1" applyFill="1"/>
    <xf numFmtId="165" fontId="15" fillId="2" borderId="1" xfId="0" applyNumberFormat="1" applyFont="1" applyFill="1" applyBorder="1"/>
    <xf numFmtId="164" fontId="15" fillId="2" borderId="1" xfId="0" applyNumberFormat="1" applyFont="1" applyFill="1" applyBorder="1"/>
    <xf numFmtId="0" fontId="15" fillId="2" borderId="0" xfId="0" applyFont="1" applyFill="1"/>
    <xf numFmtId="165" fontId="28" fillId="2" borderId="1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wrapText="1"/>
    </xf>
    <xf numFmtId="165" fontId="8" fillId="2" borderId="1" xfId="0" applyNumberFormat="1" applyFont="1" applyFill="1" applyBorder="1" applyAlignment="1">
      <alignment horizontal="right"/>
    </xf>
    <xf numFmtId="0" fontId="3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wrapText="1"/>
    </xf>
    <xf numFmtId="165" fontId="26" fillId="2" borderId="1" xfId="0" applyNumberFormat="1" applyFont="1" applyFill="1" applyBorder="1"/>
    <xf numFmtId="164" fontId="36" fillId="2" borderId="0" xfId="0" applyNumberFormat="1" applyFont="1" applyFill="1"/>
    <xf numFmtId="0" fontId="36" fillId="2" borderId="0" xfId="0" applyFont="1" applyFill="1"/>
    <xf numFmtId="0" fontId="13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165" fontId="24" fillId="2" borderId="1" xfId="0" applyNumberFormat="1" applyFont="1" applyFill="1" applyBorder="1"/>
    <xf numFmtId="165" fontId="24" fillId="2" borderId="1" xfId="0" applyNumberFormat="1" applyFont="1" applyFill="1" applyBorder="1" applyAlignment="1">
      <alignment horizontal="right"/>
    </xf>
    <xf numFmtId="164" fontId="24" fillId="2" borderId="0" xfId="0" applyNumberFormat="1" applyFont="1" applyFill="1"/>
    <xf numFmtId="0" fontId="24" fillId="2" borderId="0" xfId="0" applyFont="1" applyFill="1"/>
    <xf numFmtId="0" fontId="26" fillId="2" borderId="1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vertical="top" wrapText="1"/>
    </xf>
    <xf numFmtId="165" fontId="32" fillId="2" borderId="1" xfId="0" applyNumberFormat="1" applyFont="1" applyFill="1" applyBorder="1" applyAlignment="1">
      <alignment horizontal="center"/>
    </xf>
    <xf numFmtId="165" fontId="27" fillId="2" borderId="1" xfId="0" applyNumberFormat="1" applyFont="1" applyFill="1" applyBorder="1" applyAlignment="1">
      <alignment horizontal="right"/>
    </xf>
    <xf numFmtId="164" fontId="26" fillId="2" borderId="0" xfId="0" applyNumberFormat="1" applyFont="1" applyFill="1"/>
    <xf numFmtId="0" fontId="26" fillId="2" borderId="0" xfId="0" applyFont="1" applyFill="1"/>
    <xf numFmtId="165" fontId="31" fillId="2" borderId="1" xfId="0" applyNumberFormat="1" applyFont="1" applyFill="1" applyBorder="1"/>
    <xf numFmtId="165" fontId="11" fillId="2" borderId="1" xfId="0" applyNumberFormat="1" applyFont="1" applyFill="1" applyBorder="1" applyAlignment="1">
      <alignment horizontal="center"/>
    </xf>
    <xf numFmtId="165" fontId="18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vertical="top" wrapText="1"/>
    </xf>
    <xf numFmtId="165" fontId="12" fillId="2" borderId="1" xfId="0" applyNumberFormat="1" applyFont="1" applyFill="1" applyBorder="1" applyAlignment="1">
      <alignment horizontal="center"/>
    </xf>
    <xf numFmtId="0" fontId="11" fillId="2" borderId="0" xfId="0" applyFont="1" applyFill="1" applyAlignment="1">
      <alignment vertical="top" wrapText="1"/>
    </xf>
    <xf numFmtId="165" fontId="29" fillId="2" borderId="1" xfId="1" applyNumberFormat="1" applyFont="1" applyFill="1" applyBorder="1"/>
    <xf numFmtId="49" fontId="11" fillId="2" borderId="6" xfId="0" applyNumberFormat="1" applyFont="1" applyFill="1" applyBorder="1" applyAlignment="1">
      <alignment horizontal="left" vertical="top" wrapText="1"/>
    </xf>
    <xf numFmtId="2" fontId="11" fillId="2" borderId="2" xfId="0" applyNumberFormat="1" applyFont="1" applyFill="1" applyBorder="1" applyAlignment="1">
      <alignment horizontal="left" wrapText="1"/>
    </xf>
    <xf numFmtId="49" fontId="11" fillId="2" borderId="2" xfId="0" applyNumberFormat="1" applyFont="1" applyFill="1" applyBorder="1" applyAlignment="1">
      <alignment horizontal="left" wrapText="1"/>
    </xf>
    <xf numFmtId="49" fontId="11" fillId="2" borderId="7" xfId="0" applyNumberFormat="1" applyFont="1" applyFill="1" applyBorder="1" applyAlignment="1">
      <alignment wrapText="1"/>
    </xf>
    <xf numFmtId="0" fontId="12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165" fontId="22" fillId="2" borderId="1" xfId="0" applyNumberFormat="1" applyFont="1" applyFill="1" applyBorder="1"/>
    <xf numFmtId="164" fontId="22" fillId="2" borderId="1" xfId="0" applyNumberFormat="1" applyFont="1" applyFill="1" applyBorder="1"/>
    <xf numFmtId="0" fontId="22" fillId="2" borderId="0" xfId="0" applyFont="1" applyFill="1"/>
    <xf numFmtId="165" fontId="30" fillId="2" borderId="1" xfId="0" applyNumberFormat="1" applyFont="1" applyFill="1" applyBorder="1"/>
    <xf numFmtId="0" fontId="30" fillId="2" borderId="0" xfId="0" applyFont="1" applyFill="1"/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165" fontId="13" fillId="0" borderId="1" xfId="0" applyNumberFormat="1" applyFont="1" applyBorder="1"/>
    <xf numFmtId="164" fontId="13" fillId="0" borderId="1" xfId="0" applyNumberFormat="1" applyFont="1" applyBorder="1"/>
    <xf numFmtId="0" fontId="13" fillId="0" borderId="0" xfId="0" applyFont="1"/>
    <xf numFmtId="166" fontId="17" fillId="2" borderId="5" xfId="0" applyNumberFormat="1" applyFont="1" applyFill="1" applyBorder="1"/>
    <xf numFmtId="165" fontId="18" fillId="0" borderId="1" xfId="0" applyNumberFormat="1" applyFont="1" applyBorder="1"/>
    <xf numFmtId="165" fontId="11" fillId="0" borderId="1" xfId="0" applyNumberFormat="1" applyFont="1" applyBorder="1"/>
    <xf numFmtId="165" fontId="6" fillId="0" borderId="1" xfId="0" applyNumberFormat="1" applyFont="1" applyBorder="1"/>
    <xf numFmtId="166" fontId="17" fillId="2" borderId="1" xfId="0" applyNumberFormat="1" applyFont="1" applyFill="1" applyBorder="1"/>
    <xf numFmtId="165" fontId="11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165" fontId="11" fillId="2" borderId="2" xfId="1" applyNumberFormat="1" applyFont="1" applyFill="1" applyBorder="1"/>
    <xf numFmtId="165" fontId="11" fillId="2" borderId="0" xfId="1" applyNumberFormat="1" applyFont="1" applyFill="1"/>
    <xf numFmtId="165" fontId="11" fillId="2" borderId="3" xfId="1" applyNumberFormat="1" applyFont="1" applyFill="1" applyBorder="1"/>
    <xf numFmtId="165" fontId="13" fillId="2" borderId="4" xfId="0" applyNumberFormat="1" applyFont="1" applyFill="1" applyBorder="1"/>
    <xf numFmtId="166" fontId="16" fillId="2" borderId="1" xfId="0" applyNumberFormat="1" applyFont="1" applyFill="1" applyBorder="1"/>
    <xf numFmtId="164" fontId="17" fillId="3" borderId="1" xfId="0" applyNumberFormat="1" applyFont="1" applyFill="1" applyBorder="1" applyAlignment="1">
      <alignment horizontal="right"/>
    </xf>
    <xf numFmtId="164" fontId="17" fillId="3" borderId="0" xfId="0" applyNumberFormat="1" applyFont="1" applyFill="1"/>
    <xf numFmtId="0" fontId="12" fillId="0" borderId="1" xfId="1" quotePrefix="1" applyFont="1" applyBorder="1" applyAlignment="1">
      <alignment horizontal="center" vertical="center"/>
    </xf>
    <xf numFmtId="0" fontId="12" fillId="0" borderId="1" xfId="1" applyFont="1" applyBorder="1" applyAlignment="1">
      <alignment wrapText="1"/>
    </xf>
    <xf numFmtId="165" fontId="18" fillId="0" borderId="1" xfId="1" applyNumberFormat="1" applyFont="1" applyBorder="1"/>
    <xf numFmtId="165" fontId="11" fillId="0" borderId="1" xfId="0" applyNumberFormat="1" applyFont="1" applyBorder="1" applyAlignment="1">
      <alignment horizontal="right"/>
    </xf>
    <xf numFmtId="164" fontId="12" fillId="0" borderId="0" xfId="0" applyNumberFormat="1" applyFont="1"/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 wrapText="1"/>
    </xf>
    <xf numFmtId="165" fontId="23" fillId="0" borderId="1" xfId="0" applyNumberFormat="1" applyFont="1" applyBorder="1"/>
    <xf numFmtId="0" fontId="23" fillId="0" borderId="1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/>
    </xf>
    <xf numFmtId="165" fontId="16" fillId="0" borderId="1" xfId="0" applyNumberFormat="1" applyFont="1" applyBorder="1"/>
    <xf numFmtId="164" fontId="6" fillId="0" borderId="1" xfId="0" applyNumberFormat="1" applyFont="1" applyBorder="1"/>
    <xf numFmtId="164" fontId="10" fillId="0" borderId="1" xfId="0" applyNumberFormat="1" applyFont="1" applyBorder="1"/>
    <xf numFmtId="0" fontId="10" fillId="0" borderId="0" xfId="0" applyFont="1"/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vertical="top" wrapText="1"/>
    </xf>
    <xf numFmtId="164" fontId="18" fillId="0" borderId="1" xfId="0" applyNumberFormat="1" applyFont="1" applyBorder="1"/>
    <xf numFmtId="0" fontId="18" fillId="0" borderId="0" xfId="0" applyFont="1"/>
    <xf numFmtId="0" fontId="11" fillId="0" borderId="1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164" fontId="10" fillId="0" borderId="0" xfId="0" applyNumberFormat="1" applyFont="1"/>
    <xf numFmtId="165" fontId="18" fillId="0" borderId="1" xfId="0" applyNumberFormat="1" applyFont="1" applyBorder="1" applyAlignment="1">
      <alignment horizontal="right"/>
    </xf>
    <xf numFmtId="0" fontId="18" fillId="2" borderId="1" xfId="1" applyFont="1" applyFill="1" applyBorder="1" applyAlignment="1">
      <alignment wrapText="1"/>
    </xf>
    <xf numFmtId="0" fontId="12" fillId="0" borderId="3" xfId="0" applyFont="1" applyBorder="1" applyAlignment="1">
      <alignment horizontal="left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/>
    <xf numFmtId="0" fontId="18" fillId="0" borderId="1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top" wrapText="1"/>
    </xf>
    <xf numFmtId="0" fontId="29" fillId="0" borderId="0" xfId="0" applyFont="1"/>
    <xf numFmtId="0" fontId="18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49" fontId="12" fillId="0" borderId="2" xfId="0" applyNumberFormat="1" applyFont="1" applyBorder="1" applyAlignment="1">
      <alignment wrapText="1"/>
    </xf>
    <xf numFmtId="0" fontId="21" fillId="0" borderId="1" xfId="1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65" fontId="18" fillId="0" borderId="5" xfId="1" applyNumberFormat="1" applyFont="1" applyBorder="1"/>
    <xf numFmtId="164" fontId="21" fillId="0" borderId="0" xfId="0" applyNumberFormat="1" applyFont="1"/>
    <xf numFmtId="0" fontId="21" fillId="0" borderId="0" xfId="0" applyFont="1"/>
    <xf numFmtId="2" fontId="12" fillId="2" borderId="1" xfId="0" applyNumberFormat="1" applyFont="1" applyFill="1" applyBorder="1" applyAlignment="1">
      <alignment wrapText="1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/>
    </xf>
    <xf numFmtId="0" fontId="11" fillId="0" borderId="1" xfId="1" quotePrefix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3" fillId="0" borderId="1" xfId="1" quotePrefix="1" applyFont="1" applyBorder="1" applyAlignment="1">
      <alignment horizontal="center" vertical="center"/>
    </xf>
    <xf numFmtId="0" fontId="13" fillId="0" borderId="1" xfId="1" applyFont="1" applyBorder="1" applyAlignment="1">
      <alignment horizontal="center" wrapText="1"/>
    </xf>
    <xf numFmtId="165" fontId="13" fillId="0" borderId="1" xfId="1" applyNumberFormat="1" applyFont="1" applyBorder="1"/>
    <xf numFmtId="165" fontId="17" fillId="0" borderId="1" xfId="1" applyNumberFormat="1" applyFont="1" applyBorder="1"/>
    <xf numFmtId="0" fontId="17" fillId="0" borderId="1" xfId="1" quotePrefix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left" vertical="top" wrapText="1"/>
    </xf>
    <xf numFmtId="164" fontId="16" fillId="3" borderId="0" xfId="0" applyNumberFormat="1" applyFont="1" applyFill="1"/>
    <xf numFmtId="0" fontId="16" fillId="3" borderId="0" xfId="0" applyFont="1" applyFill="1"/>
    <xf numFmtId="0" fontId="23" fillId="0" borderId="6" xfId="0" applyFont="1" applyBorder="1" applyAlignment="1">
      <alignment horizontal="left" vertical="top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25" fillId="2" borderId="3" xfId="0" applyNumberFormat="1" applyFont="1" applyFill="1" applyBorder="1" applyAlignment="1">
      <alignment wrapText="1"/>
    </xf>
    <xf numFmtId="0" fontId="14" fillId="2" borderId="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wrapText="1"/>
    </xf>
    <xf numFmtId="2" fontId="28" fillId="2" borderId="2" xfId="0" applyNumberFormat="1" applyFont="1" applyFill="1" applyBorder="1" applyAlignment="1">
      <alignment horizontal="center" vertical="center" wrapText="1"/>
    </xf>
    <xf numFmtId="2" fontId="28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9" fontId="20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 wrapText="1"/>
    </xf>
    <xf numFmtId="0" fontId="24" fillId="2" borderId="2" xfId="0" applyFont="1" applyFill="1" applyBorder="1" applyAlignment="1">
      <alignment horizontal="center" vertical="top" wrapText="1"/>
    </xf>
    <xf numFmtId="0" fontId="24" fillId="2" borderId="3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42" fillId="2" borderId="2" xfId="0" applyFont="1" applyFill="1" applyBorder="1" applyAlignment="1">
      <alignment horizontal="center" vertical="top" wrapText="1"/>
    </xf>
    <xf numFmtId="0" fontId="42" fillId="2" borderId="3" xfId="0" applyFont="1" applyFill="1" applyBorder="1" applyAlignment="1">
      <alignment horizontal="center" vertical="top" wrapText="1"/>
    </xf>
  </cellXfs>
  <cellStyles count="7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6" xr:uid="{00000000-0005-0000-0000-000003000000}"/>
    <cellStyle name="Обычный 3" xfId="2" xr:uid="{00000000-0005-0000-0000-000004000000}"/>
    <cellStyle name="Обычный 4" xfId="4" xr:uid="{00000000-0005-0000-0000-000005000000}"/>
    <cellStyle name="Обычный 5" xfId="5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9"/>
  <sheetViews>
    <sheetView tabSelected="1" view="pageBreakPreview" topLeftCell="A2" zoomScale="85" zoomScaleNormal="85" zoomScaleSheetLayoutView="85" workbookViewId="0">
      <selection activeCell="E5" sqref="E5"/>
    </sheetView>
  </sheetViews>
  <sheetFormatPr defaultColWidth="9.140625" defaultRowHeight="15.75" x14ac:dyDescent="0.25"/>
  <cols>
    <col min="1" max="1" width="11.140625" style="14" customWidth="1"/>
    <col min="2" max="2" width="43.85546875" style="15" customWidth="1"/>
    <col min="3" max="3" width="18.5703125" style="16" customWidth="1"/>
    <col min="4" max="4" width="17.7109375" style="16" customWidth="1"/>
    <col min="5" max="5" width="16" style="16" customWidth="1"/>
    <col min="6" max="6" width="20" style="16" customWidth="1"/>
    <col min="7" max="7" width="12.42578125" style="16" hidden="1" customWidth="1"/>
    <col min="8" max="8" width="13.42578125" style="16" hidden="1" customWidth="1"/>
    <col min="9" max="9" width="12" style="16" hidden="1" customWidth="1"/>
    <col min="10" max="10" width="13.42578125" style="16" hidden="1" customWidth="1"/>
    <col min="11" max="13" width="0" style="17" hidden="1" customWidth="1"/>
    <col min="14" max="14" width="13.42578125" style="17" hidden="1" customWidth="1"/>
    <col min="15" max="15" width="13.5703125" style="17" customWidth="1"/>
    <col min="16" max="18" width="9" style="17" bestFit="1" customWidth="1"/>
    <col min="19" max="20" width="33" style="17" customWidth="1"/>
    <col min="21" max="16384" width="9.140625" style="17"/>
  </cols>
  <sheetData>
    <row r="1" spans="1:12" ht="15.75" hidden="1" customHeight="1" x14ac:dyDescent="0.25"/>
    <row r="2" spans="1:12" s="2" customFormat="1" x14ac:dyDescent="0.25">
      <c r="A2" s="140"/>
      <c r="B2" s="141"/>
      <c r="C2" s="142"/>
      <c r="D2" s="142"/>
      <c r="E2" s="142" t="s">
        <v>160</v>
      </c>
      <c r="F2" s="142"/>
      <c r="G2" s="142"/>
      <c r="H2" s="142"/>
      <c r="I2" s="142"/>
      <c r="J2" s="142"/>
    </row>
    <row r="3" spans="1:12" s="2" customFormat="1" ht="15.75" customHeight="1" x14ac:dyDescent="0.25">
      <c r="A3" s="140"/>
      <c r="B3" s="141"/>
      <c r="C3" s="142"/>
      <c r="D3" s="142"/>
      <c r="E3" s="142" t="s">
        <v>330</v>
      </c>
      <c r="F3" s="142"/>
      <c r="G3" s="463" t="s">
        <v>114</v>
      </c>
      <c r="H3" s="463"/>
      <c r="I3" s="142"/>
      <c r="J3" s="142"/>
    </row>
    <row r="4" spans="1:12" s="2" customFormat="1" x14ac:dyDescent="0.25">
      <c r="A4" s="140"/>
      <c r="B4" s="141"/>
      <c r="C4" s="142"/>
      <c r="D4" s="142"/>
      <c r="E4" s="142" t="s">
        <v>221</v>
      </c>
      <c r="F4" s="142"/>
      <c r="G4" s="463"/>
      <c r="H4" s="463"/>
      <c r="I4" s="142"/>
      <c r="J4" s="142"/>
    </row>
    <row r="5" spans="1:12" s="2" customFormat="1" x14ac:dyDescent="0.25">
      <c r="A5" s="140"/>
      <c r="B5" s="141"/>
      <c r="C5" s="142"/>
      <c r="D5" s="142"/>
      <c r="E5" s="142" t="s">
        <v>333</v>
      </c>
      <c r="F5" s="142"/>
      <c r="G5" s="463"/>
      <c r="H5" s="463"/>
      <c r="I5" s="142"/>
      <c r="J5" s="142"/>
    </row>
    <row r="6" spans="1:12" s="2" customFormat="1" ht="12.75" hidden="1" customHeight="1" x14ac:dyDescent="0.25">
      <c r="A6" s="140"/>
      <c r="B6" s="141"/>
      <c r="C6" s="142"/>
      <c r="D6" s="142"/>
      <c r="E6" s="142"/>
      <c r="F6" s="142"/>
      <c r="G6" s="142"/>
      <c r="H6" s="142"/>
      <c r="I6" s="142"/>
      <c r="J6" s="142"/>
    </row>
    <row r="7" spans="1:12" s="2" customFormat="1" ht="12.75" hidden="1" customHeight="1" x14ac:dyDescent="0.25">
      <c r="A7" s="140"/>
      <c r="B7" s="141"/>
      <c r="C7" s="142"/>
      <c r="D7" s="142"/>
      <c r="E7" s="142"/>
      <c r="F7" s="142"/>
      <c r="G7" s="142"/>
      <c r="H7" s="142"/>
      <c r="I7" s="142"/>
      <c r="J7" s="142"/>
    </row>
    <row r="8" spans="1:12" s="2" customFormat="1" x14ac:dyDescent="0.25">
      <c r="A8" s="466" t="s">
        <v>222</v>
      </c>
      <c r="B8" s="466"/>
      <c r="C8" s="466"/>
      <c r="D8" s="466"/>
      <c r="E8" s="466"/>
      <c r="F8" s="466"/>
      <c r="G8" s="466"/>
      <c r="H8" s="466"/>
      <c r="I8" s="466"/>
      <c r="J8" s="466"/>
    </row>
    <row r="9" spans="1:12" s="2" customFormat="1" x14ac:dyDescent="0.25">
      <c r="A9" s="143"/>
      <c r="B9" s="462" t="s">
        <v>125</v>
      </c>
      <c r="C9" s="462"/>
      <c r="D9" s="143"/>
      <c r="E9" s="143"/>
      <c r="F9" s="143"/>
      <c r="G9" s="143"/>
      <c r="H9" s="143"/>
      <c r="I9" s="143"/>
      <c r="J9" s="143"/>
      <c r="L9" s="144"/>
    </row>
    <row r="10" spans="1:12" s="2" customFormat="1" x14ac:dyDescent="0.25">
      <c r="A10" s="140"/>
      <c r="B10" s="3" t="s">
        <v>112</v>
      </c>
      <c r="C10" s="145"/>
      <c r="D10" s="142"/>
      <c r="E10" s="142"/>
      <c r="F10" s="146" t="s">
        <v>113</v>
      </c>
      <c r="G10" s="142"/>
      <c r="H10" s="142"/>
      <c r="I10" s="142" t="s">
        <v>113</v>
      </c>
      <c r="J10" s="142" t="s">
        <v>6</v>
      </c>
    </row>
    <row r="11" spans="1:12" s="2" customFormat="1" ht="26.45" customHeight="1" x14ac:dyDescent="0.25">
      <c r="A11" s="470" t="s">
        <v>0</v>
      </c>
      <c r="B11" s="471"/>
      <c r="C11" s="461" t="s">
        <v>223</v>
      </c>
      <c r="D11" s="461" t="s">
        <v>224</v>
      </c>
      <c r="E11" s="461" t="s">
        <v>225</v>
      </c>
      <c r="F11" s="461" t="s">
        <v>226</v>
      </c>
      <c r="G11" s="467" t="s">
        <v>1</v>
      </c>
      <c r="H11" s="468"/>
      <c r="I11" s="468"/>
      <c r="J11" s="469"/>
    </row>
    <row r="12" spans="1:12" s="2" customFormat="1" ht="21.6" customHeight="1" x14ac:dyDescent="0.25">
      <c r="A12" s="470"/>
      <c r="B12" s="471"/>
      <c r="C12" s="461"/>
      <c r="D12" s="461"/>
      <c r="E12" s="461"/>
      <c r="F12" s="461"/>
      <c r="G12" s="147" t="s">
        <v>2</v>
      </c>
      <c r="H12" s="147" t="s">
        <v>3</v>
      </c>
      <c r="I12" s="147" t="s">
        <v>121</v>
      </c>
      <c r="J12" s="147" t="s">
        <v>12</v>
      </c>
    </row>
    <row r="13" spans="1:12" s="3" customFormat="1" hidden="1" x14ac:dyDescent="0.25">
      <c r="A13" s="9">
        <v>1</v>
      </c>
      <c r="B13" s="148">
        <v>2</v>
      </c>
      <c r="C13" s="149">
        <v>3</v>
      </c>
      <c r="D13" s="149">
        <v>4</v>
      </c>
      <c r="E13" s="149">
        <v>5</v>
      </c>
      <c r="F13" s="149">
        <v>6</v>
      </c>
      <c r="G13" s="149">
        <v>7</v>
      </c>
      <c r="H13" s="149">
        <v>8</v>
      </c>
      <c r="I13" s="149">
        <v>9</v>
      </c>
      <c r="J13" s="150">
        <v>10</v>
      </c>
    </row>
    <row r="14" spans="1:12" s="153" customFormat="1" ht="20.25" x14ac:dyDescent="0.3">
      <c r="A14" s="151"/>
      <c r="B14" s="453" t="s">
        <v>4</v>
      </c>
      <c r="C14" s="454"/>
      <c r="D14" s="454"/>
      <c r="E14" s="454"/>
      <c r="F14" s="454"/>
      <c r="G14" s="454"/>
      <c r="H14" s="454"/>
      <c r="I14" s="455"/>
      <c r="J14" s="152"/>
    </row>
    <row r="15" spans="1:12" s="8" customFormat="1" x14ac:dyDescent="0.25">
      <c r="A15" s="5"/>
      <c r="B15" s="201" t="s">
        <v>5</v>
      </c>
      <c r="C15" s="202">
        <f>C16+C18+C26</f>
        <v>46221.299999999996</v>
      </c>
      <c r="D15" s="202">
        <f t="shared" ref="D15:E15" si="0">D16+D18+D26</f>
        <v>46335.399999999994</v>
      </c>
      <c r="E15" s="202">
        <f t="shared" si="0"/>
        <v>26166.6</v>
      </c>
      <c r="F15" s="202">
        <f>F16+F18+F26</f>
        <v>23237.9</v>
      </c>
      <c r="G15" s="202">
        <f>F15/C15*100</f>
        <v>50.275305973652848</v>
      </c>
      <c r="H15" s="202">
        <f>F15/D15*100</f>
        <v>50.151504033633046</v>
      </c>
      <c r="I15" s="202">
        <f>F15/E15*100</f>
        <v>88.807487407611234</v>
      </c>
      <c r="J15" s="7">
        <f>J16+J18+J36</f>
        <v>0</v>
      </c>
    </row>
    <row r="16" spans="1:12" s="3" customFormat="1" ht="82.9" customHeight="1" x14ac:dyDescent="0.25">
      <c r="A16" s="176" t="s">
        <v>75</v>
      </c>
      <c r="B16" s="148" t="s">
        <v>7</v>
      </c>
      <c r="C16" s="1">
        <f>C17</f>
        <v>22932.2</v>
      </c>
      <c r="D16" s="1">
        <f>D17</f>
        <v>22959.3</v>
      </c>
      <c r="E16" s="1">
        <f t="shared" ref="E16:F16" si="1">E17</f>
        <v>12437.4</v>
      </c>
      <c r="F16" s="1">
        <f t="shared" si="1"/>
        <v>11190</v>
      </c>
      <c r="G16" s="1">
        <f>F16/C16*100</f>
        <v>48.796016082190107</v>
      </c>
      <c r="H16" s="1">
        <f>F16/D16*100</f>
        <v>48.738419725340059</v>
      </c>
      <c r="I16" s="1">
        <f>F16/E16*100</f>
        <v>89.970572627719619</v>
      </c>
      <c r="J16" s="150"/>
    </row>
    <row r="17" spans="1:10" s="3" customFormat="1" ht="19.5" customHeight="1" x14ac:dyDescent="0.25">
      <c r="A17" s="176"/>
      <c r="B17" s="203" t="s">
        <v>108</v>
      </c>
      <c r="C17" s="12">
        <v>22932.2</v>
      </c>
      <c r="D17" s="12">
        <v>22959.3</v>
      </c>
      <c r="E17" s="12">
        <v>12437.4</v>
      </c>
      <c r="F17" s="372">
        <v>11190</v>
      </c>
      <c r="G17" s="1">
        <f t="shared" ref="G17:G34" si="2">F17/C17*100</f>
        <v>48.796016082190107</v>
      </c>
      <c r="H17" s="1">
        <f t="shared" ref="H17:H34" si="3">F17/D17*100</f>
        <v>48.738419725340059</v>
      </c>
      <c r="I17" s="1">
        <f t="shared" ref="I17:I34" si="4">F17/E17*100</f>
        <v>89.970572627719619</v>
      </c>
      <c r="J17" s="150"/>
    </row>
    <row r="18" spans="1:10" s="3" customFormat="1" ht="48.75" customHeight="1" x14ac:dyDescent="0.25">
      <c r="A18" s="176" t="s">
        <v>56</v>
      </c>
      <c r="B18" s="185" t="s">
        <v>8</v>
      </c>
      <c r="C18" s="1">
        <f>C19+C20+C22+C23+C24+C25+C21</f>
        <v>23256.899999999998</v>
      </c>
      <c r="D18" s="1">
        <f t="shared" ref="D18:F18" si="5">D19+D20+D22+D23+D24+D25+D21</f>
        <v>23343.899999999998</v>
      </c>
      <c r="E18" s="1">
        <f t="shared" si="5"/>
        <v>13701.6</v>
      </c>
      <c r="F18" s="1">
        <f t="shared" si="5"/>
        <v>12031</v>
      </c>
      <c r="G18" s="1">
        <f t="shared" si="2"/>
        <v>51.73088416770937</v>
      </c>
      <c r="H18" s="1">
        <f t="shared" si="3"/>
        <v>51.538089179614374</v>
      </c>
      <c r="I18" s="1">
        <f t="shared" si="4"/>
        <v>87.807263385298057</v>
      </c>
      <c r="J18" s="150"/>
    </row>
    <row r="19" spans="1:10" s="206" customFormat="1" ht="17.100000000000001" customHeight="1" x14ac:dyDescent="0.25">
      <c r="A19" s="174"/>
      <c r="B19" s="204" t="s">
        <v>101</v>
      </c>
      <c r="C19" s="13">
        <v>2175.9</v>
      </c>
      <c r="D19" s="13">
        <v>2175.9</v>
      </c>
      <c r="E19" s="13">
        <v>1230.8</v>
      </c>
      <c r="F19" s="13">
        <v>1103.7</v>
      </c>
      <c r="G19" s="1">
        <f t="shared" si="2"/>
        <v>50.723838411691716</v>
      </c>
      <c r="H19" s="1">
        <f t="shared" si="3"/>
        <v>50.723838411691716</v>
      </c>
      <c r="I19" s="1">
        <f t="shared" si="4"/>
        <v>89.673383165420873</v>
      </c>
      <c r="J19" s="205"/>
    </row>
    <row r="20" spans="1:10" s="3" customFormat="1" ht="18" customHeight="1" x14ac:dyDescent="0.25">
      <c r="A20" s="174"/>
      <c r="B20" s="175" t="s">
        <v>102</v>
      </c>
      <c r="C20" s="12">
        <v>10001.799999999999</v>
      </c>
      <c r="D20" s="12">
        <v>10001.799999999999</v>
      </c>
      <c r="E20" s="12">
        <v>5586</v>
      </c>
      <c r="F20" s="12">
        <v>5283.3</v>
      </c>
      <c r="G20" s="1">
        <f t="shared" si="2"/>
        <v>52.823491771481137</v>
      </c>
      <c r="H20" s="1">
        <f t="shared" si="3"/>
        <v>52.823491771481137</v>
      </c>
      <c r="I20" s="1">
        <f t="shared" si="4"/>
        <v>94.581095596133196</v>
      </c>
      <c r="J20" s="150"/>
    </row>
    <row r="21" spans="1:10" s="3" customFormat="1" ht="16.5" customHeight="1" x14ac:dyDescent="0.25">
      <c r="A21" s="174"/>
      <c r="B21" s="175" t="s">
        <v>127</v>
      </c>
      <c r="C21" s="12">
        <v>2076.1999999999998</v>
      </c>
      <c r="D21" s="12">
        <v>2076.1999999999998</v>
      </c>
      <c r="E21" s="12">
        <v>1232.2</v>
      </c>
      <c r="F21" s="12">
        <v>976.3</v>
      </c>
      <c r="G21" s="1">
        <f t="shared" si="2"/>
        <v>47.023408149503901</v>
      </c>
      <c r="H21" s="1">
        <f t="shared" si="3"/>
        <v>47.023408149503901</v>
      </c>
      <c r="I21" s="1">
        <f t="shared" si="4"/>
        <v>79.232267489043977</v>
      </c>
      <c r="J21" s="150"/>
    </row>
    <row r="22" spans="1:10" s="3" customFormat="1" ht="17.100000000000001" customHeight="1" x14ac:dyDescent="0.25">
      <c r="A22" s="174"/>
      <c r="B22" s="175" t="s">
        <v>103</v>
      </c>
      <c r="C22" s="12">
        <v>1113.3</v>
      </c>
      <c r="D22" s="12">
        <v>1125.3</v>
      </c>
      <c r="E22" s="12">
        <v>627.29999999999995</v>
      </c>
      <c r="F22" s="12">
        <v>529</v>
      </c>
      <c r="G22" s="1">
        <f t="shared" si="2"/>
        <v>47.516392706368457</v>
      </c>
      <c r="H22" s="1">
        <f t="shared" si="3"/>
        <v>47.009686305873991</v>
      </c>
      <c r="I22" s="1">
        <f t="shared" si="4"/>
        <v>84.329666826080029</v>
      </c>
      <c r="J22" s="150"/>
    </row>
    <row r="23" spans="1:10" s="3" customFormat="1" ht="16.5" customHeight="1" x14ac:dyDescent="0.25">
      <c r="A23" s="174"/>
      <c r="B23" s="175" t="s">
        <v>104</v>
      </c>
      <c r="C23" s="12">
        <v>1070.9000000000001</v>
      </c>
      <c r="D23" s="12">
        <v>1070.9000000000001</v>
      </c>
      <c r="E23" s="12">
        <v>660.7</v>
      </c>
      <c r="F23" s="12">
        <v>522.9</v>
      </c>
      <c r="G23" s="1">
        <f t="shared" si="2"/>
        <v>48.828088523671667</v>
      </c>
      <c r="H23" s="1">
        <f t="shared" si="3"/>
        <v>48.828088523671667</v>
      </c>
      <c r="I23" s="1">
        <f t="shared" si="4"/>
        <v>79.143332828817918</v>
      </c>
      <c r="J23" s="150"/>
    </row>
    <row r="24" spans="1:10" s="3" customFormat="1" ht="49.5" customHeight="1" x14ac:dyDescent="0.25">
      <c r="A24" s="174"/>
      <c r="B24" s="175" t="s">
        <v>105</v>
      </c>
      <c r="C24" s="12">
        <v>3002.7</v>
      </c>
      <c r="D24" s="12">
        <v>3023.7</v>
      </c>
      <c r="E24" s="12">
        <v>1637</v>
      </c>
      <c r="F24" s="12">
        <v>1557.5</v>
      </c>
      <c r="G24" s="1">
        <f t="shared" si="2"/>
        <v>51.869983681353446</v>
      </c>
      <c r="H24" s="1">
        <f t="shared" si="3"/>
        <v>51.509739722856111</v>
      </c>
      <c r="I24" s="1">
        <f t="shared" si="4"/>
        <v>95.143555284056205</v>
      </c>
      <c r="J24" s="150"/>
    </row>
    <row r="25" spans="1:10" s="3" customFormat="1" ht="18" customHeight="1" x14ac:dyDescent="0.25">
      <c r="A25" s="174"/>
      <c r="B25" s="175" t="s">
        <v>106</v>
      </c>
      <c r="C25" s="372">
        <v>3816.1</v>
      </c>
      <c r="D25" s="372">
        <v>3870.1</v>
      </c>
      <c r="E25" s="372">
        <v>2727.6</v>
      </c>
      <c r="F25" s="12">
        <v>2058.3000000000002</v>
      </c>
      <c r="G25" s="1">
        <f t="shared" si="2"/>
        <v>53.937265794921515</v>
      </c>
      <c r="H25" s="1">
        <f t="shared" si="3"/>
        <v>53.184672230691717</v>
      </c>
      <c r="I25" s="1">
        <f t="shared" si="4"/>
        <v>75.461944566652008</v>
      </c>
      <c r="J25" s="150"/>
    </row>
    <row r="26" spans="1:10" s="3" customFormat="1" ht="31.7" customHeight="1" x14ac:dyDescent="0.25">
      <c r="A26" s="176" t="s">
        <v>115</v>
      </c>
      <c r="B26" s="178" t="s">
        <v>116</v>
      </c>
      <c r="C26" s="1">
        <f>C27+C28+C29+C31+C32+C33+C34+C30</f>
        <v>32.199999999999996</v>
      </c>
      <c r="D26" s="1">
        <f t="shared" ref="D26:F26" si="6">D27+D28+D29+D31+D32+D33+D34+D30</f>
        <v>32.199999999999996</v>
      </c>
      <c r="E26" s="1">
        <f t="shared" si="6"/>
        <v>27.6</v>
      </c>
      <c r="F26" s="1">
        <f t="shared" si="6"/>
        <v>16.899999999999999</v>
      </c>
      <c r="G26" s="1">
        <f t="shared" si="2"/>
        <v>52.484472049689444</v>
      </c>
      <c r="H26" s="1">
        <f t="shared" si="3"/>
        <v>52.484472049689444</v>
      </c>
      <c r="I26" s="1">
        <f t="shared" si="4"/>
        <v>61.231884057971008</v>
      </c>
      <c r="J26" s="150"/>
    </row>
    <row r="27" spans="1:10" s="3" customFormat="1" ht="19.5" customHeight="1" x14ac:dyDescent="0.25">
      <c r="A27" s="176"/>
      <c r="B27" s="203" t="s">
        <v>108</v>
      </c>
      <c r="C27" s="12">
        <v>21.8</v>
      </c>
      <c r="D27" s="12">
        <v>21.8</v>
      </c>
      <c r="E27" s="12">
        <v>21.8</v>
      </c>
      <c r="F27" s="12">
        <v>16.899999999999999</v>
      </c>
      <c r="G27" s="1">
        <f t="shared" si="2"/>
        <v>77.522935779816507</v>
      </c>
      <c r="H27" s="1">
        <f t="shared" si="3"/>
        <v>77.522935779816507</v>
      </c>
      <c r="I27" s="1">
        <f t="shared" si="4"/>
        <v>77.522935779816507</v>
      </c>
      <c r="J27" s="150"/>
    </row>
    <row r="28" spans="1:10" s="3" customFormat="1" ht="15.4" hidden="1" customHeight="1" x14ac:dyDescent="0.25">
      <c r="A28" s="176"/>
      <c r="B28" s="204" t="s">
        <v>101</v>
      </c>
      <c r="C28" s="12"/>
      <c r="D28" s="12"/>
      <c r="E28" s="12"/>
      <c r="F28" s="12"/>
      <c r="G28" s="1" t="e">
        <f t="shared" si="2"/>
        <v>#DIV/0!</v>
      </c>
      <c r="H28" s="1" t="e">
        <f t="shared" si="3"/>
        <v>#DIV/0!</v>
      </c>
      <c r="I28" s="1" t="e">
        <f t="shared" si="4"/>
        <v>#DIV/0!</v>
      </c>
      <c r="J28" s="150"/>
    </row>
    <row r="29" spans="1:10" s="3" customFormat="1" ht="16.5" customHeight="1" x14ac:dyDescent="0.25">
      <c r="A29" s="176"/>
      <c r="B29" s="175" t="s">
        <v>102</v>
      </c>
      <c r="C29" s="12">
        <v>1.2</v>
      </c>
      <c r="D29" s="12">
        <v>1.2</v>
      </c>
      <c r="E29" s="12"/>
      <c r="F29" s="12"/>
      <c r="G29" s="1">
        <f t="shared" si="2"/>
        <v>0</v>
      </c>
      <c r="H29" s="1">
        <f t="shared" si="3"/>
        <v>0</v>
      </c>
      <c r="I29" s="1" t="e">
        <f t="shared" si="4"/>
        <v>#DIV/0!</v>
      </c>
      <c r="J29" s="150"/>
    </row>
    <row r="30" spans="1:10" s="3" customFormat="1" ht="16.5" customHeight="1" x14ac:dyDescent="0.25">
      <c r="A30" s="176"/>
      <c r="B30" s="175" t="s">
        <v>127</v>
      </c>
      <c r="C30" s="12">
        <v>5.8</v>
      </c>
      <c r="D30" s="12">
        <v>5.8</v>
      </c>
      <c r="E30" s="12">
        <v>5.8</v>
      </c>
      <c r="F30" s="12"/>
      <c r="G30" s="1">
        <f t="shared" ref="G30" si="7">F30/C30*100</f>
        <v>0</v>
      </c>
      <c r="H30" s="1">
        <f t="shared" ref="H30" si="8">F30/D30*100</f>
        <v>0</v>
      </c>
      <c r="I30" s="1">
        <f t="shared" ref="I30" si="9">F30/E30*100</f>
        <v>0</v>
      </c>
      <c r="J30" s="150"/>
    </row>
    <row r="31" spans="1:10" s="37" customFormat="1" ht="22.7" hidden="1" customHeight="1" x14ac:dyDescent="0.25">
      <c r="A31" s="32"/>
      <c r="B31" s="33" t="s">
        <v>103</v>
      </c>
      <c r="C31" s="34"/>
      <c r="D31" s="34"/>
      <c r="E31" s="34"/>
      <c r="F31" s="34"/>
      <c r="G31" s="35" t="e">
        <f t="shared" si="2"/>
        <v>#DIV/0!</v>
      </c>
      <c r="H31" s="35" t="e">
        <f t="shared" si="3"/>
        <v>#DIV/0!</v>
      </c>
      <c r="I31" s="35" t="e">
        <f t="shared" si="4"/>
        <v>#DIV/0!</v>
      </c>
      <c r="J31" s="36"/>
    </row>
    <row r="32" spans="1:10" s="3" customFormat="1" ht="17.100000000000001" customHeight="1" x14ac:dyDescent="0.25">
      <c r="A32" s="176"/>
      <c r="B32" s="175" t="s">
        <v>104</v>
      </c>
      <c r="C32" s="12">
        <v>3.4</v>
      </c>
      <c r="D32" s="12">
        <v>3.4</v>
      </c>
      <c r="E32" s="12"/>
      <c r="F32" s="12"/>
      <c r="G32" s="1">
        <f t="shared" si="2"/>
        <v>0</v>
      </c>
      <c r="H32" s="1">
        <f t="shared" si="3"/>
        <v>0</v>
      </c>
      <c r="I32" s="1" t="e">
        <f t="shared" si="4"/>
        <v>#DIV/0!</v>
      </c>
      <c r="J32" s="150"/>
    </row>
    <row r="33" spans="1:10" ht="33" hidden="1" customHeight="1" x14ac:dyDescent="0.25">
      <c r="A33" s="38"/>
      <c r="B33" s="39" t="s">
        <v>105</v>
      </c>
      <c r="C33" s="35"/>
      <c r="D33" s="35"/>
      <c r="E33" s="35"/>
      <c r="F33" s="35"/>
      <c r="G33" s="40" t="e">
        <f t="shared" si="2"/>
        <v>#DIV/0!</v>
      </c>
      <c r="H33" s="40" t="e">
        <f t="shared" si="3"/>
        <v>#DIV/0!</v>
      </c>
      <c r="I33" s="40" t="e">
        <f t="shared" si="4"/>
        <v>#DIV/0!</v>
      </c>
      <c r="J33" s="41"/>
    </row>
    <row r="34" spans="1:10" s="37" customFormat="1" ht="22.7" hidden="1" customHeight="1" x14ac:dyDescent="0.25">
      <c r="A34" s="32" t="s">
        <v>128</v>
      </c>
      <c r="B34" s="39" t="s">
        <v>106</v>
      </c>
      <c r="C34" s="35"/>
      <c r="D34" s="35"/>
      <c r="E34" s="35"/>
      <c r="F34" s="35"/>
      <c r="G34" s="35" t="e">
        <f t="shared" si="2"/>
        <v>#DIV/0!</v>
      </c>
      <c r="H34" s="35" t="e">
        <f t="shared" si="3"/>
        <v>#DIV/0!</v>
      </c>
      <c r="I34" s="35" t="e">
        <f t="shared" si="4"/>
        <v>#DIV/0!</v>
      </c>
      <c r="J34" s="36"/>
    </row>
    <row r="35" spans="1:10" s="8" customFormat="1" ht="15" customHeight="1" x14ac:dyDescent="0.25">
      <c r="A35" s="318"/>
      <c r="B35" s="319" t="s">
        <v>210</v>
      </c>
      <c r="C35" s="202">
        <f>C36</f>
        <v>1116.3</v>
      </c>
      <c r="D35" s="202">
        <f t="shared" ref="D35:F35" si="10">D36</f>
        <v>1015.4000000000001</v>
      </c>
      <c r="E35" s="202">
        <f t="shared" si="10"/>
        <v>127.7</v>
      </c>
      <c r="F35" s="202">
        <f t="shared" si="10"/>
        <v>3.9</v>
      </c>
      <c r="G35" s="202"/>
      <c r="H35" s="202"/>
      <c r="I35" s="202"/>
      <c r="J35" s="7"/>
    </row>
    <row r="36" spans="1:10" s="3" customFormat="1" ht="31.5" x14ac:dyDescent="0.25">
      <c r="A36" s="176" t="s">
        <v>52</v>
      </c>
      <c r="B36" s="178" t="s">
        <v>9</v>
      </c>
      <c r="C36" s="1">
        <f>C37+C38+C39+C40</f>
        <v>1116.3</v>
      </c>
      <c r="D36" s="1">
        <f t="shared" ref="D36:F36" si="11">D37+D38+D39+D40</f>
        <v>1015.4000000000001</v>
      </c>
      <c r="E36" s="1">
        <f t="shared" si="11"/>
        <v>127.7</v>
      </c>
      <c r="F36" s="1">
        <f t="shared" si="11"/>
        <v>3.9</v>
      </c>
      <c r="G36" s="1">
        <f t="shared" ref="G36:G165" si="12">F36/C36*100</f>
        <v>0.34936844934157485</v>
      </c>
      <c r="H36" s="1">
        <f t="shared" ref="H36:H166" si="13">F36/D36*100</f>
        <v>0.38408508961985416</v>
      </c>
      <c r="I36" s="1">
        <f t="shared" ref="I36:I166" si="14">F36/E36*100</f>
        <v>3.0540328895849647</v>
      </c>
      <c r="J36" s="150">
        <f>J37+J38+J39</f>
        <v>0</v>
      </c>
    </row>
    <row r="37" spans="1:10" s="166" customFormat="1" ht="75" x14ac:dyDescent="0.25">
      <c r="A37" s="177"/>
      <c r="B37" s="209" t="s">
        <v>10</v>
      </c>
      <c r="C37" s="181">
        <v>1013.3</v>
      </c>
      <c r="D37" s="181">
        <v>0</v>
      </c>
      <c r="E37" s="208">
        <v>0</v>
      </c>
      <c r="F37" s="208"/>
      <c r="G37" s="199">
        <f t="shared" si="12"/>
        <v>0</v>
      </c>
      <c r="H37" s="199" t="e">
        <f t="shared" si="13"/>
        <v>#DIV/0!</v>
      </c>
      <c r="I37" s="199" t="e">
        <f t="shared" si="14"/>
        <v>#DIV/0!</v>
      </c>
      <c r="J37" s="200"/>
    </row>
    <row r="38" spans="1:10" s="166" customFormat="1" ht="21.75" customHeight="1" x14ac:dyDescent="0.25">
      <c r="A38" s="177"/>
      <c r="B38" s="209" t="s">
        <v>11</v>
      </c>
      <c r="C38" s="181">
        <v>103</v>
      </c>
      <c r="D38" s="181">
        <v>99</v>
      </c>
      <c r="E38" s="208">
        <v>63</v>
      </c>
      <c r="F38" s="208"/>
      <c r="G38" s="199">
        <f t="shared" si="12"/>
        <v>0</v>
      </c>
      <c r="H38" s="199">
        <f t="shared" si="13"/>
        <v>0</v>
      </c>
      <c r="I38" s="199">
        <f t="shared" si="14"/>
        <v>0</v>
      </c>
      <c r="J38" s="200"/>
    </row>
    <row r="39" spans="1:10" s="166" customFormat="1" ht="60" x14ac:dyDescent="0.25">
      <c r="A39" s="177"/>
      <c r="B39" s="317" t="s">
        <v>227</v>
      </c>
      <c r="C39" s="208"/>
      <c r="D39" s="208">
        <v>901.7</v>
      </c>
      <c r="E39" s="208">
        <v>50</v>
      </c>
      <c r="F39" s="208"/>
      <c r="G39" s="199" t="e">
        <f t="shared" si="12"/>
        <v>#DIV/0!</v>
      </c>
      <c r="H39" s="199">
        <f t="shared" si="13"/>
        <v>0</v>
      </c>
      <c r="I39" s="199">
        <f t="shared" si="14"/>
        <v>0</v>
      </c>
      <c r="J39" s="200"/>
    </row>
    <row r="40" spans="1:10" s="166" customFormat="1" ht="14.25" customHeight="1" x14ac:dyDescent="0.25">
      <c r="A40" s="177"/>
      <c r="B40" s="207" t="s">
        <v>126</v>
      </c>
      <c r="C40" s="181"/>
      <c r="D40" s="181">
        <v>14.7</v>
      </c>
      <c r="E40" s="208">
        <v>14.7</v>
      </c>
      <c r="F40" s="208">
        <v>3.9</v>
      </c>
      <c r="G40" s="199" t="e">
        <f t="shared" si="12"/>
        <v>#DIV/0!</v>
      </c>
      <c r="H40" s="199">
        <f t="shared" si="13"/>
        <v>26.530612244897959</v>
      </c>
      <c r="I40" s="199">
        <f t="shared" si="14"/>
        <v>26.530612244897959</v>
      </c>
      <c r="J40" s="200"/>
    </row>
    <row r="41" spans="1:10" hidden="1" x14ac:dyDescent="0.25">
      <c r="A41" s="46"/>
      <c r="B41" s="47"/>
      <c r="C41" s="35"/>
      <c r="D41" s="35"/>
      <c r="E41" s="35"/>
      <c r="F41" s="35"/>
      <c r="G41" s="40"/>
      <c r="H41" s="40"/>
      <c r="I41" s="40"/>
      <c r="J41" s="41"/>
    </row>
    <row r="42" spans="1:10" s="8" customFormat="1" x14ac:dyDescent="0.25">
      <c r="A42" s="5"/>
      <c r="B42" s="189" t="s">
        <v>13</v>
      </c>
      <c r="C42" s="202">
        <f>C43+C44</f>
        <v>10943.1</v>
      </c>
      <c r="D42" s="202">
        <f t="shared" ref="D42:F42" si="15">D43+D44</f>
        <v>11030</v>
      </c>
      <c r="E42" s="202">
        <f t="shared" si="15"/>
        <v>6312.5999999999995</v>
      </c>
      <c r="F42" s="202">
        <f t="shared" si="15"/>
        <v>4274.6000000000004</v>
      </c>
      <c r="G42" s="202">
        <f t="shared" si="12"/>
        <v>39.062057369483973</v>
      </c>
      <c r="H42" s="202">
        <f t="shared" si="13"/>
        <v>38.754306436990035</v>
      </c>
      <c r="I42" s="202">
        <f t="shared" si="14"/>
        <v>67.715362924943776</v>
      </c>
      <c r="J42" s="7"/>
    </row>
    <row r="43" spans="1:10" s="3" customFormat="1" ht="47.1" customHeight="1" x14ac:dyDescent="0.25">
      <c r="A43" s="9">
        <v>2111</v>
      </c>
      <c r="B43" s="154" t="s">
        <v>14</v>
      </c>
      <c r="C43" s="1">
        <v>3875.5</v>
      </c>
      <c r="D43" s="1">
        <v>3962.4</v>
      </c>
      <c r="E43" s="1">
        <v>2199.1999999999998</v>
      </c>
      <c r="F43" s="1">
        <v>1541.6</v>
      </c>
      <c r="G43" s="1">
        <f t="shared" si="12"/>
        <v>39.778093149271058</v>
      </c>
      <c r="H43" s="1">
        <f t="shared" si="13"/>
        <v>38.90571370886331</v>
      </c>
      <c r="I43" s="1">
        <f t="shared" si="14"/>
        <v>70.098217533648594</v>
      </c>
      <c r="J43" s="150"/>
    </row>
    <row r="44" spans="1:10" s="3" customFormat="1" ht="31.5" x14ac:dyDescent="0.25">
      <c r="A44" s="9">
        <v>2010</v>
      </c>
      <c r="B44" s="148" t="s">
        <v>15</v>
      </c>
      <c r="C44" s="1">
        <v>7067.6</v>
      </c>
      <c r="D44" s="1">
        <v>7067.6</v>
      </c>
      <c r="E44" s="1">
        <v>4113.3999999999996</v>
      </c>
      <c r="F44" s="1">
        <v>2733</v>
      </c>
      <c r="G44" s="1">
        <f t="shared" si="12"/>
        <v>38.669421019865297</v>
      </c>
      <c r="H44" s="1">
        <f t="shared" si="13"/>
        <v>38.669421019865297</v>
      </c>
      <c r="I44" s="1">
        <f t="shared" si="14"/>
        <v>66.441386687411878</v>
      </c>
      <c r="J44" s="150"/>
    </row>
    <row r="45" spans="1:10" ht="60.4" hidden="1" customHeight="1" x14ac:dyDescent="0.25">
      <c r="A45" s="48"/>
      <c r="B45" s="49" t="s">
        <v>142</v>
      </c>
      <c r="C45" s="34"/>
      <c r="D45" s="34"/>
      <c r="E45" s="34"/>
      <c r="F45" s="34"/>
      <c r="G45" s="40"/>
      <c r="H45" s="40"/>
      <c r="I45" s="40"/>
      <c r="J45" s="41"/>
    </row>
    <row r="46" spans="1:10" hidden="1" x14ac:dyDescent="0.25">
      <c r="A46" s="46"/>
      <c r="B46" s="50"/>
      <c r="C46" s="35"/>
      <c r="D46" s="35"/>
      <c r="E46" s="35"/>
      <c r="F46" s="35"/>
      <c r="G46" s="40"/>
      <c r="H46" s="40"/>
      <c r="I46" s="40"/>
      <c r="J46" s="41"/>
    </row>
    <row r="47" spans="1:10" s="8" customFormat="1" x14ac:dyDescent="0.25">
      <c r="A47" s="5"/>
      <c r="B47" s="201" t="s">
        <v>16</v>
      </c>
      <c r="C47" s="202">
        <f>C48+C53+C54+C51+C52+C56+C57+C55</f>
        <v>912.5</v>
      </c>
      <c r="D47" s="202">
        <f>D48+D53+D54+D51+D52+D56+D57+D55</f>
        <v>2030.2</v>
      </c>
      <c r="E47" s="202">
        <f>E48+E53+E54+E51+E52+E56+E57+E55</f>
        <v>929.09999999999991</v>
      </c>
      <c r="F47" s="202">
        <f>F48+F53+F54+F51+F52+F56+F57+F55</f>
        <v>555.20000000000005</v>
      </c>
      <c r="G47" s="202">
        <f t="shared" si="12"/>
        <v>60.843835616438355</v>
      </c>
      <c r="H47" s="202">
        <f t="shared" si="13"/>
        <v>27.347059403014484</v>
      </c>
      <c r="I47" s="202">
        <f t="shared" si="14"/>
        <v>59.756753847809719</v>
      </c>
      <c r="J47" s="7"/>
    </row>
    <row r="48" spans="1:10" s="3" customFormat="1" x14ac:dyDescent="0.25">
      <c r="A48" s="288">
        <v>7130</v>
      </c>
      <c r="B48" s="228" t="s">
        <v>176</v>
      </c>
      <c r="C48" s="220"/>
      <c r="D48" s="220">
        <v>60</v>
      </c>
      <c r="E48" s="220">
        <v>60</v>
      </c>
      <c r="F48" s="220">
        <v>0</v>
      </c>
      <c r="G48" s="289" t="e">
        <f>F48/C48*100</f>
        <v>#DIV/0!</v>
      </c>
      <c r="H48" s="289">
        <f>F48/D48*100</f>
        <v>0</v>
      </c>
      <c r="I48" s="289">
        <f>F48/E48*100</f>
        <v>0</v>
      </c>
      <c r="J48" s="321"/>
    </row>
    <row r="49" spans="1:18" s="2" customFormat="1" ht="47.25" x14ac:dyDescent="0.25">
      <c r="A49" s="188"/>
      <c r="B49" s="411" t="s">
        <v>296</v>
      </c>
      <c r="C49" s="320"/>
      <c r="D49" s="320">
        <v>60</v>
      </c>
      <c r="E49" s="320">
        <v>60</v>
      </c>
      <c r="F49" s="320"/>
      <c r="G49" s="157"/>
      <c r="H49" s="157"/>
      <c r="I49" s="157"/>
      <c r="J49" s="142"/>
    </row>
    <row r="50" spans="1:18" s="18" customFormat="1" hidden="1" x14ac:dyDescent="0.25">
      <c r="A50" s="51"/>
      <c r="B50" s="56"/>
      <c r="C50" s="57"/>
      <c r="D50" s="57"/>
      <c r="E50" s="57"/>
      <c r="F50" s="57"/>
      <c r="G50" s="54"/>
      <c r="H50" s="54"/>
      <c r="I50" s="54"/>
      <c r="J50" s="55"/>
    </row>
    <row r="51" spans="1:18" s="18" customFormat="1" ht="32.25" hidden="1" customHeight="1" x14ac:dyDescent="0.25">
      <c r="A51" s="19">
        <v>7350</v>
      </c>
      <c r="B51" s="28" t="s">
        <v>168</v>
      </c>
      <c r="C51" s="26"/>
      <c r="D51" s="26"/>
      <c r="E51" s="26"/>
      <c r="F51" s="26"/>
      <c r="G51" s="26" t="e">
        <f>F51/C51*100</f>
        <v>#DIV/0!</v>
      </c>
      <c r="H51" s="26" t="e">
        <f>F51/D51*100</f>
        <v>#DIV/0!</v>
      </c>
      <c r="I51" s="26" t="e">
        <f>F51/E51*100</f>
        <v>#DIV/0!</v>
      </c>
      <c r="J51" s="21"/>
    </row>
    <row r="52" spans="1:18" s="3" customFormat="1" ht="32.25" customHeight="1" x14ac:dyDescent="0.25">
      <c r="A52" s="9">
        <v>7610</v>
      </c>
      <c r="B52" s="185" t="s">
        <v>169</v>
      </c>
      <c r="C52" s="1">
        <v>300</v>
      </c>
      <c r="D52" s="1">
        <v>300</v>
      </c>
      <c r="E52" s="1"/>
      <c r="F52" s="1"/>
      <c r="G52" s="1"/>
      <c r="H52" s="1"/>
      <c r="I52" s="1"/>
      <c r="J52" s="150"/>
    </row>
    <row r="53" spans="1:18" s="3" customFormat="1" ht="31.5" x14ac:dyDescent="0.25">
      <c r="A53" s="9">
        <v>7680</v>
      </c>
      <c r="B53" s="148" t="s">
        <v>17</v>
      </c>
      <c r="C53" s="1">
        <v>43.2</v>
      </c>
      <c r="D53" s="1">
        <v>43.2</v>
      </c>
      <c r="E53" s="1">
        <v>43.2</v>
      </c>
      <c r="F53" s="1">
        <v>10</v>
      </c>
      <c r="G53" s="1">
        <f t="shared" si="12"/>
        <v>23.148148148148145</v>
      </c>
      <c r="H53" s="1">
        <f t="shared" si="13"/>
        <v>23.148148148148145</v>
      </c>
      <c r="I53" s="1">
        <f>F53/E53*100</f>
        <v>23.148148148148145</v>
      </c>
      <c r="J53" s="150"/>
    </row>
    <row r="54" spans="1:18" s="3" customFormat="1" ht="33.950000000000003" customHeight="1" x14ac:dyDescent="0.25">
      <c r="A54" s="391">
        <v>8110</v>
      </c>
      <c r="B54" s="148" t="s">
        <v>18</v>
      </c>
      <c r="C54" s="1">
        <v>46.6</v>
      </c>
      <c r="D54" s="373">
        <v>91</v>
      </c>
      <c r="E54" s="373">
        <v>57.5</v>
      </c>
      <c r="F54" s="1">
        <v>11.1</v>
      </c>
      <c r="G54" s="1">
        <f t="shared" si="12"/>
        <v>23.819742489270386</v>
      </c>
      <c r="H54" s="1">
        <f t="shared" si="13"/>
        <v>12.197802197802197</v>
      </c>
      <c r="I54" s="1">
        <f t="shared" si="14"/>
        <v>19.304347826086957</v>
      </c>
      <c r="J54" s="150"/>
    </row>
    <row r="55" spans="1:18" s="2" customFormat="1" ht="50.25" customHeight="1" x14ac:dyDescent="0.25">
      <c r="A55" s="155">
        <v>8220</v>
      </c>
      <c r="B55" s="210" t="s">
        <v>240</v>
      </c>
      <c r="C55" s="179"/>
      <c r="D55" s="374">
        <v>1013.3</v>
      </c>
      <c r="E55" s="374">
        <v>507</v>
      </c>
      <c r="F55" s="179">
        <v>320.5</v>
      </c>
      <c r="G55" s="179" t="e">
        <f>F55/C55*100</f>
        <v>#DIV/0!</v>
      </c>
      <c r="H55" s="179">
        <f>F55/D55*100</f>
        <v>31.629329912168163</v>
      </c>
      <c r="I55" s="179">
        <f>F55/E55*100</f>
        <v>63.214990138067066</v>
      </c>
      <c r="J55" s="180"/>
    </row>
    <row r="56" spans="1:18" s="2" customFormat="1" ht="46.5" x14ac:dyDescent="0.25">
      <c r="A56" s="155">
        <v>8230</v>
      </c>
      <c r="B56" s="210" t="s">
        <v>189</v>
      </c>
      <c r="C56" s="1">
        <v>522.70000000000005</v>
      </c>
      <c r="D56" s="1">
        <v>522.70000000000005</v>
      </c>
      <c r="E56" s="1">
        <v>261.39999999999998</v>
      </c>
      <c r="F56" s="1">
        <v>213.6</v>
      </c>
      <c r="G56" s="179">
        <f t="shared" si="12"/>
        <v>40.864740769083603</v>
      </c>
      <c r="H56" s="179">
        <f t="shared" si="13"/>
        <v>40.864740769083603</v>
      </c>
      <c r="I56" s="179">
        <f t="shared" si="14"/>
        <v>81.713848508033664</v>
      </c>
      <c r="J56" s="180"/>
    </row>
    <row r="57" spans="1:18" s="37" customFormat="1" hidden="1" x14ac:dyDescent="0.25">
      <c r="A57" s="58">
        <v>8240</v>
      </c>
      <c r="B57" s="50" t="s">
        <v>117</v>
      </c>
      <c r="C57" s="35"/>
      <c r="D57" s="35"/>
      <c r="E57" s="35"/>
      <c r="F57" s="35"/>
      <c r="G57" s="35" t="e">
        <f>F57/C57*100</f>
        <v>#DIV/0!</v>
      </c>
      <c r="H57" s="35" t="e">
        <f>F57/D57*100</f>
        <v>#DIV/0!</v>
      </c>
      <c r="I57" s="35" t="e">
        <f t="shared" si="14"/>
        <v>#DIV/0!</v>
      </c>
      <c r="J57" s="36"/>
    </row>
    <row r="58" spans="1:18" s="8" customFormat="1" x14ac:dyDescent="0.25">
      <c r="A58" s="5"/>
      <c r="B58" s="201" t="s">
        <v>19</v>
      </c>
      <c r="C58" s="202">
        <f>C59+C65+C77+C78+C80+C83+C91+C94+C71+C92+C96+C72+C100+C97+C95+C93</f>
        <v>132839.30000000002</v>
      </c>
      <c r="D58" s="202">
        <f>D59+D65+D77+D78+D80+D83+D91+D94+D71+D92+D96+D72+D100+D97+D95+D93</f>
        <v>140217.80000000002</v>
      </c>
      <c r="E58" s="202">
        <f>E59+E65+E77+E78+E80+E83+E91+E94+E71+E92+E96+E72+E100+E97+E95+E93</f>
        <v>89713.099999999991</v>
      </c>
      <c r="F58" s="202">
        <f>F59+F65+F77+F78+F80+F83+F91+F94+F71+F92+F96+F72+F100+F97+F95+F93</f>
        <v>76901.700000000012</v>
      </c>
      <c r="G58" s="202">
        <f t="shared" si="12"/>
        <v>57.890774793302889</v>
      </c>
      <c r="H58" s="202">
        <f t="shared" si="13"/>
        <v>54.84446339908343</v>
      </c>
      <c r="I58" s="202">
        <f t="shared" si="14"/>
        <v>85.719588332138812</v>
      </c>
      <c r="J58" s="7"/>
    </row>
    <row r="59" spans="1:18" s="3" customFormat="1" x14ac:dyDescent="0.25">
      <c r="A59" s="9">
        <v>1010</v>
      </c>
      <c r="B59" s="355" t="s">
        <v>23</v>
      </c>
      <c r="C59" s="1">
        <v>51064.4</v>
      </c>
      <c r="D59" s="373">
        <v>51064.6</v>
      </c>
      <c r="E59" s="373">
        <v>25103.8</v>
      </c>
      <c r="F59" s="1">
        <v>22965.7</v>
      </c>
      <c r="G59" s="1">
        <f t="shared" si="12"/>
        <v>44.973993623737869</v>
      </c>
      <c r="H59" s="1">
        <f t="shared" si="13"/>
        <v>44.973817478253039</v>
      </c>
      <c r="I59" s="1">
        <f t="shared" si="14"/>
        <v>91.482962738708878</v>
      </c>
      <c r="J59" s="150"/>
    </row>
    <row r="60" spans="1:18" s="404" customFormat="1" ht="19.5" customHeight="1" x14ac:dyDescent="0.25">
      <c r="A60" s="416"/>
      <c r="B60" s="417" t="s">
        <v>194</v>
      </c>
      <c r="C60" s="372"/>
      <c r="D60" s="372"/>
      <c r="E60" s="372"/>
      <c r="F60" s="372"/>
      <c r="G60" s="372"/>
      <c r="H60" s="372"/>
      <c r="I60" s="372"/>
      <c r="J60" s="403"/>
    </row>
    <row r="61" spans="1:18" s="400" customFormat="1" ht="60" x14ac:dyDescent="0.25">
      <c r="A61" s="407"/>
      <c r="B61" s="412" t="s">
        <v>325</v>
      </c>
      <c r="C61" s="248"/>
      <c r="D61" s="372">
        <v>312.2</v>
      </c>
      <c r="E61" s="372">
        <v>312.2</v>
      </c>
      <c r="F61" s="372"/>
      <c r="G61" s="231" t="e">
        <f t="shared" ref="G61" si="16">F61/C61*100</f>
        <v>#DIV/0!</v>
      </c>
      <c r="H61" s="231">
        <f t="shared" ref="H61" si="17">F61/D61*100</f>
        <v>0</v>
      </c>
      <c r="I61" s="231">
        <f t="shared" ref="I61" si="18">F61/E61*100</f>
        <v>0</v>
      </c>
      <c r="J61" s="399"/>
      <c r="R61" s="418"/>
    </row>
    <row r="62" spans="1:18" s="413" customFormat="1" ht="45" x14ac:dyDescent="0.25">
      <c r="A62" s="391"/>
      <c r="B62" s="412" t="s">
        <v>326</v>
      </c>
      <c r="C62" s="410"/>
      <c r="D62" s="248">
        <v>93.5</v>
      </c>
      <c r="E62" s="248"/>
      <c r="F62" s="388"/>
      <c r="G62" s="373"/>
      <c r="H62" s="373"/>
      <c r="I62" s="373"/>
      <c r="J62" s="241"/>
    </row>
    <row r="63" spans="1:18" s="64" customFormat="1" ht="48.2" hidden="1" customHeight="1" x14ac:dyDescent="0.25">
      <c r="A63" s="61"/>
      <c r="B63" s="67"/>
      <c r="C63" s="66"/>
      <c r="D63" s="54"/>
      <c r="E63" s="54"/>
      <c r="F63" s="54"/>
      <c r="G63" s="62"/>
      <c r="H63" s="62"/>
      <c r="I63" s="62"/>
      <c r="J63" s="63"/>
    </row>
    <row r="64" spans="1:18" s="64" customFormat="1" hidden="1" x14ac:dyDescent="0.25">
      <c r="A64" s="61"/>
      <c r="B64" s="68"/>
      <c r="C64" s="69"/>
      <c r="D64" s="69"/>
      <c r="E64" s="34"/>
      <c r="F64" s="34"/>
      <c r="G64" s="62" t="e">
        <f t="shared" si="12"/>
        <v>#DIV/0!</v>
      </c>
      <c r="H64" s="62" t="e">
        <f t="shared" si="13"/>
        <v>#DIV/0!</v>
      </c>
      <c r="I64" s="62" t="e">
        <f t="shared" si="14"/>
        <v>#DIV/0!</v>
      </c>
      <c r="J64" s="63"/>
    </row>
    <row r="65" spans="1:10" s="3" customFormat="1" ht="47.25" x14ac:dyDescent="0.25">
      <c r="A65" s="9">
        <v>1021</v>
      </c>
      <c r="B65" s="294" t="s">
        <v>171</v>
      </c>
      <c r="C65" s="1">
        <v>31009.5</v>
      </c>
      <c r="D65" s="1">
        <v>34607.699999999997</v>
      </c>
      <c r="E65" s="1">
        <v>19932.400000000001</v>
      </c>
      <c r="F65" s="1">
        <v>16121.4</v>
      </c>
      <c r="G65" s="1">
        <f t="shared" si="12"/>
        <v>51.988584143568907</v>
      </c>
      <c r="H65" s="1">
        <f t="shared" si="13"/>
        <v>46.583274820343448</v>
      </c>
      <c r="I65" s="1">
        <f t="shared" si="14"/>
        <v>80.880375669763794</v>
      </c>
      <c r="J65" s="150"/>
    </row>
    <row r="66" spans="1:10" s="3" customFormat="1" x14ac:dyDescent="0.25">
      <c r="A66" s="9"/>
      <c r="B66" s="358" t="s">
        <v>155</v>
      </c>
      <c r="C66" s="1"/>
      <c r="D66" s="1"/>
      <c r="E66" s="1"/>
      <c r="F66" s="1"/>
      <c r="G66" s="1"/>
      <c r="H66" s="1"/>
      <c r="I66" s="1"/>
      <c r="J66" s="150"/>
    </row>
    <row r="67" spans="1:10" s="37" customFormat="1" ht="70.5" hidden="1" customHeight="1" x14ac:dyDescent="0.25">
      <c r="A67" s="58"/>
      <c r="B67" s="49" t="s">
        <v>298</v>
      </c>
      <c r="C67" s="35"/>
      <c r="D67" s="34"/>
      <c r="E67" s="34"/>
      <c r="F67" s="35"/>
      <c r="G67" s="35"/>
      <c r="H67" s="35"/>
      <c r="I67" s="35"/>
      <c r="J67" s="36"/>
    </row>
    <row r="68" spans="1:10" s="413" customFormat="1" ht="72" customHeight="1" x14ac:dyDescent="0.25">
      <c r="A68" s="391"/>
      <c r="B68" s="412" t="s">
        <v>299</v>
      </c>
      <c r="C68" s="373"/>
      <c r="D68" s="372">
        <v>2243.3000000000002</v>
      </c>
      <c r="E68" s="372">
        <v>2243.3000000000002</v>
      </c>
      <c r="F68" s="372">
        <v>1652</v>
      </c>
      <c r="G68" s="373"/>
      <c r="H68" s="373"/>
      <c r="I68" s="373"/>
      <c r="J68" s="241"/>
    </row>
    <row r="69" spans="1:10" s="390" customFormat="1" ht="75" x14ac:dyDescent="0.25">
      <c r="A69" s="414"/>
      <c r="B69" s="412" t="s">
        <v>300</v>
      </c>
      <c r="C69" s="248"/>
      <c r="D69" s="248">
        <v>85.8</v>
      </c>
      <c r="E69" s="248">
        <v>85.8</v>
      </c>
      <c r="F69" s="248">
        <v>85.5</v>
      </c>
      <c r="G69" s="248"/>
      <c r="H69" s="248"/>
      <c r="I69" s="248"/>
      <c r="J69" s="415"/>
    </row>
    <row r="70" spans="1:10" s="390" customFormat="1" ht="45" x14ac:dyDescent="0.25">
      <c r="A70" s="414"/>
      <c r="B70" s="412" t="s">
        <v>301</v>
      </c>
      <c r="C70" s="248"/>
      <c r="D70" s="248">
        <v>329</v>
      </c>
      <c r="E70" s="248">
        <v>329</v>
      </c>
      <c r="F70" s="248">
        <v>85</v>
      </c>
      <c r="G70" s="248"/>
      <c r="H70" s="248"/>
      <c r="I70" s="248"/>
      <c r="J70" s="415"/>
    </row>
    <row r="71" spans="1:10" s="3" customFormat="1" ht="78.75" x14ac:dyDescent="0.25">
      <c r="A71" s="9">
        <v>1031</v>
      </c>
      <c r="B71" s="156" t="s">
        <v>178</v>
      </c>
      <c r="C71" s="1">
        <v>38071.1</v>
      </c>
      <c r="D71" s="1">
        <v>38071.1</v>
      </c>
      <c r="E71" s="1">
        <v>34081.300000000003</v>
      </c>
      <c r="F71" s="1">
        <v>29869.9</v>
      </c>
      <c r="G71" s="289">
        <f>F71/C71*100</f>
        <v>78.458200577340818</v>
      </c>
      <c r="H71" s="289">
        <f>F71/D71*100</f>
        <v>78.458200577340818</v>
      </c>
      <c r="I71" s="289">
        <f>F71/E71*100</f>
        <v>87.643076995302408</v>
      </c>
      <c r="J71" s="150"/>
    </row>
    <row r="72" spans="1:10" s="18" customFormat="1" ht="78.75" hidden="1" x14ac:dyDescent="0.25">
      <c r="A72" s="19">
        <v>1061</v>
      </c>
      <c r="B72" s="75" t="s">
        <v>195</v>
      </c>
      <c r="C72" s="26"/>
      <c r="D72" s="26"/>
      <c r="E72" s="26"/>
      <c r="F72" s="26"/>
      <c r="G72" s="54"/>
      <c r="H72" s="54"/>
      <c r="I72" s="54"/>
      <c r="J72" s="21"/>
    </row>
    <row r="73" spans="1:10" s="18" customFormat="1" hidden="1" x14ac:dyDescent="0.25">
      <c r="A73" s="19"/>
      <c r="B73" s="70" t="s">
        <v>194</v>
      </c>
      <c r="C73" s="26"/>
      <c r="D73" s="26"/>
      <c r="E73" s="26"/>
      <c r="F73" s="26"/>
      <c r="G73" s="54"/>
      <c r="H73" s="54"/>
      <c r="I73" s="54"/>
      <c r="J73" s="21"/>
    </row>
    <row r="74" spans="1:10" s="60" customFormat="1" ht="63" hidden="1" x14ac:dyDescent="0.25">
      <c r="A74" s="48"/>
      <c r="B74" s="76" t="s">
        <v>198</v>
      </c>
      <c r="C74" s="27"/>
      <c r="D74" s="27"/>
      <c r="E74" s="27"/>
      <c r="F74" s="27"/>
      <c r="G74" s="66"/>
      <c r="H74" s="66"/>
      <c r="I74" s="66"/>
      <c r="J74" s="59"/>
    </row>
    <row r="75" spans="1:10" s="60" customFormat="1" ht="31.5" hidden="1" x14ac:dyDescent="0.25">
      <c r="A75" s="48"/>
      <c r="B75" s="76" t="s">
        <v>197</v>
      </c>
      <c r="C75" s="27"/>
      <c r="D75" s="27"/>
      <c r="E75" s="27"/>
      <c r="F75" s="27"/>
      <c r="G75" s="66"/>
      <c r="H75" s="66"/>
      <c r="I75" s="66"/>
      <c r="J75" s="59"/>
    </row>
    <row r="76" spans="1:10" s="60" customFormat="1" ht="47.25" hidden="1" x14ac:dyDescent="0.25">
      <c r="A76" s="48"/>
      <c r="B76" s="76" t="s">
        <v>196</v>
      </c>
      <c r="C76" s="27"/>
      <c r="D76" s="27"/>
      <c r="E76" s="27"/>
      <c r="F76" s="27"/>
      <c r="G76" s="66"/>
      <c r="H76" s="66"/>
      <c r="I76" s="66"/>
      <c r="J76" s="59"/>
    </row>
    <row r="77" spans="1:10" s="3" customFormat="1" ht="47.25" x14ac:dyDescent="0.25">
      <c r="A77" s="9">
        <v>1070</v>
      </c>
      <c r="B77" s="294" t="s">
        <v>24</v>
      </c>
      <c r="C77" s="1">
        <v>6309</v>
      </c>
      <c r="D77" s="1">
        <v>6309</v>
      </c>
      <c r="E77" s="1">
        <v>3509.2</v>
      </c>
      <c r="F77" s="373">
        <v>2452</v>
      </c>
      <c r="G77" s="1">
        <f t="shared" si="12"/>
        <v>38.865113330163261</v>
      </c>
      <c r="H77" s="1">
        <f t="shared" si="13"/>
        <v>38.865113330163261</v>
      </c>
      <c r="I77" s="1">
        <f t="shared" si="14"/>
        <v>69.873475435996809</v>
      </c>
      <c r="J77" s="150"/>
    </row>
    <row r="78" spans="1:10" ht="31.5" hidden="1" x14ac:dyDescent="0.25">
      <c r="A78" s="46">
        <v>1080</v>
      </c>
      <c r="B78" s="77" t="s">
        <v>25</v>
      </c>
      <c r="C78" s="35"/>
      <c r="D78" s="35"/>
      <c r="E78" s="35"/>
      <c r="F78" s="35"/>
      <c r="G78" s="40" t="e">
        <f t="shared" si="12"/>
        <v>#DIV/0!</v>
      </c>
      <c r="H78" s="40" t="e">
        <f t="shared" si="13"/>
        <v>#DIV/0!</v>
      </c>
      <c r="I78" s="40" t="e">
        <f t="shared" si="14"/>
        <v>#DIV/0!</v>
      </c>
      <c r="J78" s="41"/>
    </row>
    <row r="79" spans="1:10" ht="31.5" hidden="1" x14ac:dyDescent="0.25">
      <c r="A79" s="46">
        <v>1140</v>
      </c>
      <c r="B79" s="77" t="s">
        <v>26</v>
      </c>
      <c r="C79" s="35"/>
      <c r="D79" s="35"/>
      <c r="E79" s="35"/>
      <c r="F79" s="35"/>
      <c r="G79" s="40" t="e">
        <f t="shared" si="12"/>
        <v>#DIV/0!</v>
      </c>
      <c r="H79" s="40" t="e">
        <f t="shared" si="13"/>
        <v>#DIV/0!</v>
      </c>
      <c r="I79" s="40" t="e">
        <f t="shared" si="14"/>
        <v>#DIV/0!</v>
      </c>
      <c r="J79" s="41"/>
    </row>
    <row r="80" spans="1:10" s="3" customFormat="1" ht="31.5" x14ac:dyDescent="0.25">
      <c r="A80" s="9">
        <v>1141</v>
      </c>
      <c r="B80" s="356" t="s">
        <v>27</v>
      </c>
      <c r="C80" s="1">
        <v>4224.1000000000004</v>
      </c>
      <c r="D80" s="1">
        <v>4224.1000000000004</v>
      </c>
      <c r="E80" s="373">
        <v>2376.1</v>
      </c>
      <c r="F80" s="1">
        <v>2012.5</v>
      </c>
      <c r="G80" s="1">
        <f t="shared" si="12"/>
        <v>47.643284960109845</v>
      </c>
      <c r="H80" s="1">
        <f t="shared" si="13"/>
        <v>47.643284960109845</v>
      </c>
      <c r="I80" s="1">
        <f t="shared" si="14"/>
        <v>84.697613736795603</v>
      </c>
      <c r="J80" s="150"/>
    </row>
    <row r="81" spans="1:10" s="45" customFormat="1" ht="15" hidden="1" customHeight="1" x14ac:dyDescent="0.25">
      <c r="A81" s="46"/>
      <c r="B81" s="78" t="s">
        <v>28</v>
      </c>
      <c r="C81" s="69">
        <v>3044</v>
      </c>
      <c r="D81" s="69">
        <v>2908</v>
      </c>
      <c r="E81" s="69"/>
      <c r="F81" s="69"/>
      <c r="G81" s="43">
        <f t="shared" si="12"/>
        <v>0</v>
      </c>
      <c r="H81" s="43">
        <f t="shared" si="13"/>
        <v>0</v>
      </c>
      <c r="I81" s="43" t="e">
        <f t="shared" si="14"/>
        <v>#DIV/0!</v>
      </c>
      <c r="J81" s="44"/>
    </row>
    <row r="82" spans="1:10" s="45" customFormat="1" ht="15" hidden="1" customHeight="1" x14ac:dyDescent="0.25">
      <c r="A82" s="46"/>
      <c r="B82" s="78" t="s">
        <v>29</v>
      </c>
      <c r="C82" s="69">
        <v>211</v>
      </c>
      <c r="D82" s="69">
        <v>211</v>
      </c>
      <c r="E82" s="69"/>
      <c r="F82" s="69"/>
      <c r="G82" s="43">
        <f t="shared" si="12"/>
        <v>0</v>
      </c>
      <c r="H82" s="43">
        <f t="shared" si="13"/>
        <v>0</v>
      </c>
      <c r="I82" s="43" t="e">
        <f t="shared" si="14"/>
        <v>#DIV/0!</v>
      </c>
      <c r="J82" s="44"/>
    </row>
    <row r="83" spans="1:10" s="3" customFormat="1" x14ac:dyDescent="0.25">
      <c r="A83" s="9">
        <v>1142</v>
      </c>
      <c r="B83" s="357" t="s">
        <v>30</v>
      </c>
      <c r="C83" s="373">
        <v>445.7</v>
      </c>
      <c r="D83" s="373">
        <v>445.7</v>
      </c>
      <c r="E83" s="373">
        <v>445.7</v>
      </c>
      <c r="F83" s="1">
        <v>104</v>
      </c>
      <c r="G83" s="1">
        <f t="shared" si="12"/>
        <v>23.334081220551941</v>
      </c>
      <c r="H83" s="1">
        <f t="shared" si="13"/>
        <v>23.334081220551941</v>
      </c>
      <c r="I83" s="1">
        <f t="shared" si="14"/>
        <v>23.334081220551941</v>
      </c>
      <c r="J83" s="150"/>
    </row>
    <row r="84" spans="1:10" ht="31.5" hidden="1" x14ac:dyDescent="0.25">
      <c r="A84" s="46">
        <v>1150</v>
      </c>
      <c r="B84" s="77" t="s">
        <v>31</v>
      </c>
      <c r="C84" s="35"/>
      <c r="D84" s="35"/>
      <c r="E84" s="35"/>
      <c r="F84" s="35"/>
      <c r="G84" s="40" t="e">
        <f>F84/C84*100</f>
        <v>#DIV/0!</v>
      </c>
      <c r="H84" s="40" t="e">
        <f>F84/D84*100</f>
        <v>#DIV/0!</v>
      </c>
      <c r="I84" s="40" t="e">
        <f>F84/E84*100</f>
        <v>#DIV/0!</v>
      </c>
      <c r="J84" s="41"/>
    </row>
    <row r="85" spans="1:10" s="236" customFormat="1" ht="45" x14ac:dyDescent="0.25">
      <c r="A85" s="237"/>
      <c r="B85" s="423" t="s">
        <v>306</v>
      </c>
      <c r="C85" s="372">
        <v>25.3</v>
      </c>
      <c r="D85" s="372">
        <v>25.3</v>
      </c>
      <c r="E85" s="372">
        <v>25.3</v>
      </c>
      <c r="F85" s="372">
        <v>9.1</v>
      </c>
      <c r="G85" s="374">
        <f>F85/C85*100</f>
        <v>35.968379446640313</v>
      </c>
      <c r="H85" s="374">
        <f>F85/D85*100</f>
        <v>35.968379446640313</v>
      </c>
      <c r="I85" s="374">
        <f>F85/E85*100</f>
        <v>35.968379446640313</v>
      </c>
      <c r="J85" s="398"/>
    </row>
    <row r="86" spans="1:10" ht="60" x14ac:dyDescent="0.25">
      <c r="A86" s="237"/>
      <c r="B86" s="423" t="s">
        <v>307</v>
      </c>
      <c r="C86" s="372">
        <v>153.4</v>
      </c>
      <c r="D86" s="372">
        <v>153.4</v>
      </c>
      <c r="E86" s="372">
        <v>153.4</v>
      </c>
      <c r="F86" s="372"/>
      <c r="G86" s="40"/>
      <c r="H86" s="40"/>
      <c r="I86" s="40"/>
      <c r="J86" s="41"/>
    </row>
    <row r="87" spans="1:10" ht="45" x14ac:dyDescent="0.25">
      <c r="A87" s="237"/>
      <c r="B87" s="423" t="s">
        <v>182</v>
      </c>
      <c r="C87" s="372">
        <v>23.6</v>
      </c>
      <c r="D87" s="372">
        <v>23.6</v>
      </c>
      <c r="E87" s="372">
        <v>23.6</v>
      </c>
      <c r="F87" s="372"/>
      <c r="G87" s="40"/>
      <c r="H87" s="40"/>
      <c r="I87" s="40"/>
      <c r="J87" s="41"/>
    </row>
    <row r="88" spans="1:10" s="236" customFormat="1" ht="65.25" customHeight="1" x14ac:dyDescent="0.25">
      <c r="A88" s="237"/>
      <c r="B88" s="423" t="s">
        <v>323</v>
      </c>
      <c r="C88" s="372">
        <v>46</v>
      </c>
      <c r="D88" s="372">
        <v>46</v>
      </c>
      <c r="E88" s="372">
        <v>46</v>
      </c>
      <c r="F88" s="372">
        <v>38.5</v>
      </c>
      <c r="G88" s="374"/>
      <c r="H88" s="374"/>
      <c r="I88" s="374"/>
      <c r="J88" s="398"/>
    </row>
    <row r="89" spans="1:10" s="236" customFormat="1" ht="61.5" customHeight="1" x14ac:dyDescent="0.25">
      <c r="A89" s="237"/>
      <c r="B89" s="423" t="s">
        <v>324</v>
      </c>
      <c r="C89" s="372">
        <v>127</v>
      </c>
      <c r="D89" s="372">
        <v>127</v>
      </c>
      <c r="E89" s="372">
        <v>127</v>
      </c>
      <c r="F89" s="410"/>
      <c r="G89" s="374"/>
      <c r="H89" s="374"/>
      <c r="I89" s="374"/>
      <c r="J89" s="398"/>
    </row>
    <row r="90" spans="1:10" ht="14.25" customHeight="1" x14ac:dyDescent="0.25">
      <c r="A90" s="237"/>
      <c r="B90" s="423" t="s">
        <v>124</v>
      </c>
      <c r="C90" s="372">
        <v>70.400000000000006</v>
      </c>
      <c r="D90" s="372">
        <v>70.400000000000006</v>
      </c>
      <c r="E90" s="372">
        <v>70.400000000000006</v>
      </c>
      <c r="F90" s="372">
        <v>56.4</v>
      </c>
      <c r="G90" s="40"/>
      <c r="H90" s="40"/>
      <c r="I90" s="40"/>
      <c r="J90" s="41"/>
    </row>
    <row r="91" spans="1:10" s="3" customFormat="1" ht="47.25" x14ac:dyDescent="0.25">
      <c r="A91" s="9">
        <v>1151</v>
      </c>
      <c r="B91" s="294" t="s">
        <v>172</v>
      </c>
      <c r="C91" s="1">
        <v>359.3</v>
      </c>
      <c r="D91" s="1">
        <v>359.3</v>
      </c>
      <c r="E91" s="1">
        <v>197.9</v>
      </c>
      <c r="F91" s="373">
        <v>151.6</v>
      </c>
      <c r="G91" s="1">
        <f t="shared" si="12"/>
        <v>42.193153353743384</v>
      </c>
      <c r="H91" s="1">
        <f t="shared" si="13"/>
        <v>42.193153353743384</v>
      </c>
      <c r="I91" s="1">
        <f t="shared" si="14"/>
        <v>76.604345629105609</v>
      </c>
      <c r="J91" s="150"/>
    </row>
    <row r="92" spans="1:10" s="3" customFormat="1" ht="67.5" customHeight="1" x14ac:dyDescent="0.25">
      <c r="A92" s="9">
        <v>1152</v>
      </c>
      <c r="B92" s="156" t="s">
        <v>173</v>
      </c>
      <c r="C92" s="1">
        <v>323.10000000000002</v>
      </c>
      <c r="D92" s="1">
        <v>839.3</v>
      </c>
      <c r="E92" s="1">
        <v>750.8</v>
      </c>
      <c r="F92" s="1">
        <v>731.5</v>
      </c>
      <c r="G92" s="289">
        <f>F92/C92*100</f>
        <v>226.40049520272362</v>
      </c>
      <c r="H92" s="289">
        <f>F92/D92*100</f>
        <v>87.155963302752298</v>
      </c>
      <c r="I92" s="289">
        <f>F92/E92*100</f>
        <v>97.42940863079383</v>
      </c>
      <c r="J92" s="150"/>
    </row>
    <row r="93" spans="1:10" s="3" customFormat="1" ht="49.5" customHeight="1" x14ac:dyDescent="0.25">
      <c r="A93" s="9">
        <v>1160</v>
      </c>
      <c r="B93" s="156" t="s">
        <v>32</v>
      </c>
      <c r="C93" s="1">
        <v>1033.0999999999999</v>
      </c>
      <c r="D93" s="1">
        <v>1033.0999999999999</v>
      </c>
      <c r="E93" s="1">
        <v>597.9</v>
      </c>
      <c r="F93" s="1">
        <v>382.2</v>
      </c>
      <c r="G93" s="289"/>
      <c r="H93" s="289"/>
      <c r="I93" s="289"/>
      <c r="J93" s="150"/>
    </row>
    <row r="94" spans="1:10" s="3" customFormat="1" ht="173.25" x14ac:dyDescent="0.25">
      <c r="A94" s="9">
        <v>1183</v>
      </c>
      <c r="B94" s="421" t="s">
        <v>302</v>
      </c>
      <c r="C94" s="1"/>
      <c r="D94" s="1">
        <v>398.5</v>
      </c>
      <c r="E94" s="1"/>
      <c r="F94" s="1"/>
      <c r="G94" s="1" t="e">
        <f t="shared" si="12"/>
        <v>#DIV/0!</v>
      </c>
      <c r="H94" s="1">
        <f t="shared" si="13"/>
        <v>0</v>
      </c>
      <c r="I94" s="1" t="e">
        <f t="shared" si="14"/>
        <v>#DIV/0!</v>
      </c>
      <c r="J94" s="150"/>
    </row>
    <row r="95" spans="1:10" s="3" customFormat="1" ht="173.25" x14ac:dyDescent="0.25">
      <c r="A95" s="9">
        <v>1184</v>
      </c>
      <c r="B95" s="421" t="s">
        <v>303</v>
      </c>
      <c r="C95" s="1"/>
      <c r="D95" s="1">
        <v>26.7</v>
      </c>
      <c r="E95" s="1">
        <v>26.7</v>
      </c>
      <c r="F95" s="1"/>
      <c r="G95" s="1"/>
      <c r="H95" s="1"/>
      <c r="I95" s="1"/>
      <c r="J95" s="150"/>
    </row>
    <row r="96" spans="1:10" s="3" customFormat="1" ht="63" x14ac:dyDescent="0.25">
      <c r="A96" s="9">
        <v>1200</v>
      </c>
      <c r="B96" s="156" t="s">
        <v>55</v>
      </c>
      <c r="C96" s="1"/>
      <c r="D96" s="1">
        <v>229.7</v>
      </c>
      <c r="E96" s="1">
        <v>138</v>
      </c>
      <c r="F96" s="1">
        <v>115.8</v>
      </c>
      <c r="G96" s="1"/>
      <c r="H96" s="1"/>
      <c r="I96" s="1"/>
      <c r="J96" s="150"/>
    </row>
    <row r="97" spans="1:10" s="3" customFormat="1" ht="173.25" x14ac:dyDescent="0.25">
      <c r="A97" s="9">
        <v>1291</v>
      </c>
      <c r="B97" s="420" t="s">
        <v>308</v>
      </c>
      <c r="C97" s="1"/>
      <c r="D97" s="1">
        <v>55.7</v>
      </c>
      <c r="E97" s="1"/>
      <c r="F97" s="1"/>
      <c r="G97" s="1"/>
      <c r="H97" s="1"/>
      <c r="I97" s="1"/>
      <c r="J97" s="150"/>
    </row>
    <row r="98" spans="1:10" s="413" customFormat="1" hidden="1" x14ac:dyDescent="0.25">
      <c r="A98" s="391"/>
      <c r="B98" s="419"/>
      <c r="C98" s="372"/>
      <c r="D98" s="372"/>
      <c r="E98" s="372"/>
      <c r="F98" s="372"/>
      <c r="G98" s="373"/>
      <c r="H98" s="373"/>
      <c r="I98" s="373"/>
      <c r="J98" s="241"/>
    </row>
    <row r="99" spans="1:10" hidden="1" x14ac:dyDescent="0.25">
      <c r="A99" s="46"/>
      <c r="B99" s="76"/>
      <c r="C99" s="27"/>
      <c r="D99" s="27"/>
      <c r="E99" s="27"/>
      <c r="F99" s="34"/>
      <c r="G99" s="40"/>
      <c r="H99" s="40"/>
      <c r="I99" s="40"/>
      <c r="J99" s="41"/>
    </row>
    <row r="100" spans="1:10" s="413" customFormat="1" ht="63.75" customHeight="1" x14ac:dyDescent="0.25">
      <c r="A100" s="391">
        <v>1600</v>
      </c>
      <c r="B100" s="421" t="s">
        <v>305</v>
      </c>
      <c r="C100" s="373"/>
      <c r="D100" s="373">
        <v>2553.3000000000002</v>
      </c>
      <c r="E100" s="373">
        <v>2553.3000000000002</v>
      </c>
      <c r="F100" s="373">
        <v>1995.1</v>
      </c>
      <c r="G100" s="373"/>
      <c r="H100" s="373"/>
      <c r="I100" s="373"/>
      <c r="J100" s="241"/>
    </row>
    <row r="101" spans="1:10" s="404" customFormat="1" ht="63" x14ac:dyDescent="0.25">
      <c r="A101" s="416"/>
      <c r="B101" s="422" t="s">
        <v>304</v>
      </c>
      <c r="C101" s="372"/>
      <c r="D101" s="372">
        <f>D100</f>
        <v>2553.3000000000002</v>
      </c>
      <c r="E101" s="372">
        <f t="shared" ref="E101:F101" si="19">E100</f>
        <v>2553.3000000000002</v>
      </c>
      <c r="F101" s="372">
        <f t="shared" si="19"/>
        <v>1995.1</v>
      </c>
      <c r="G101" s="372"/>
      <c r="H101" s="372"/>
      <c r="I101" s="372"/>
      <c r="J101" s="403"/>
    </row>
    <row r="102" spans="1:10" s="8" customFormat="1" x14ac:dyDescent="0.25">
      <c r="A102" s="5"/>
      <c r="B102" s="201" t="s">
        <v>20</v>
      </c>
      <c r="C102" s="202">
        <f>C103+C105+C106+C107+C108+C109+C110+C111+C112+C115+C116+C117+C133+C134+C135+C136</f>
        <v>21079.5</v>
      </c>
      <c r="D102" s="202">
        <f>D103+D105+D106+D107+D108+D109+D110+D111+D112+D115+D116+D117+D133+D134+D135+D136</f>
        <v>23517.5</v>
      </c>
      <c r="E102" s="202">
        <f>E103+E105+E106+E107+E108+E109+E110+E111+E112+E115+E116+E117+E133+E134+E135+E136</f>
        <v>15545.400000000001</v>
      </c>
      <c r="F102" s="202">
        <f>F103+F105+F106+F107+F108+F109+F110+F111+F112+F115+F116+F117+F133+F134+F135+F136</f>
        <v>11171.7</v>
      </c>
      <c r="G102" s="202">
        <f t="shared" si="12"/>
        <v>52.997936383690316</v>
      </c>
      <c r="H102" s="202">
        <f t="shared" si="13"/>
        <v>47.503773785478906</v>
      </c>
      <c r="I102" s="202">
        <f t="shared" si="14"/>
        <v>71.864988999961398</v>
      </c>
      <c r="J102" s="7"/>
    </row>
    <row r="103" spans="1:10" s="3" customFormat="1" ht="66.2" customHeight="1" x14ac:dyDescent="0.25">
      <c r="A103" s="9">
        <v>3020</v>
      </c>
      <c r="B103" s="148" t="s">
        <v>215</v>
      </c>
      <c r="C103" s="1">
        <v>6.3</v>
      </c>
      <c r="D103" s="1">
        <v>6.3</v>
      </c>
      <c r="E103" s="1">
        <v>6.3</v>
      </c>
      <c r="F103" s="1"/>
      <c r="G103" s="1">
        <f t="shared" si="12"/>
        <v>0</v>
      </c>
      <c r="H103" s="1">
        <f t="shared" si="13"/>
        <v>0</v>
      </c>
      <c r="I103" s="1">
        <f t="shared" si="14"/>
        <v>0</v>
      </c>
      <c r="J103" s="150"/>
    </row>
    <row r="104" spans="1:10" ht="78.75" hidden="1" x14ac:dyDescent="0.25">
      <c r="A104" s="46">
        <v>3031</v>
      </c>
      <c r="B104" s="50" t="s">
        <v>41</v>
      </c>
      <c r="C104" s="35"/>
      <c r="D104" s="35"/>
      <c r="E104" s="35"/>
      <c r="F104" s="35"/>
      <c r="G104" s="40" t="e">
        <f t="shared" si="12"/>
        <v>#DIV/0!</v>
      </c>
      <c r="H104" s="40" t="e">
        <f t="shared" si="13"/>
        <v>#DIV/0!</v>
      </c>
      <c r="I104" s="40" t="e">
        <f t="shared" si="14"/>
        <v>#DIV/0!</v>
      </c>
      <c r="J104" s="41"/>
    </row>
    <row r="105" spans="1:10" s="3" customFormat="1" ht="47.25" x14ac:dyDescent="0.25">
      <c r="A105" s="9">
        <v>3033</v>
      </c>
      <c r="B105" s="148" t="s">
        <v>42</v>
      </c>
      <c r="C105" s="1">
        <v>438.5</v>
      </c>
      <c r="D105" s="1">
        <v>438.5</v>
      </c>
      <c r="E105" s="1">
        <v>261</v>
      </c>
      <c r="F105" s="1">
        <v>230.9</v>
      </c>
      <c r="G105" s="1">
        <f t="shared" si="12"/>
        <v>52.656784492588372</v>
      </c>
      <c r="H105" s="1">
        <f t="shared" si="13"/>
        <v>52.656784492588372</v>
      </c>
      <c r="I105" s="1">
        <f t="shared" si="14"/>
        <v>88.467432950191565</v>
      </c>
      <c r="J105" s="150"/>
    </row>
    <row r="106" spans="1:10" s="3" customFormat="1" ht="63" x14ac:dyDescent="0.25">
      <c r="A106" s="9">
        <v>3050</v>
      </c>
      <c r="B106" s="156" t="s">
        <v>174</v>
      </c>
      <c r="C106" s="1">
        <v>27.4</v>
      </c>
      <c r="D106" s="1">
        <v>34.1</v>
      </c>
      <c r="E106" s="1">
        <v>15.9</v>
      </c>
      <c r="F106" s="1">
        <v>10.4</v>
      </c>
      <c r="G106" s="1"/>
      <c r="H106" s="1"/>
      <c r="I106" s="1"/>
      <c r="J106" s="150"/>
    </row>
    <row r="107" spans="1:10" s="3" customFormat="1" ht="64.5" customHeight="1" x14ac:dyDescent="0.25">
      <c r="A107" s="9">
        <v>3104</v>
      </c>
      <c r="B107" s="148" t="s">
        <v>43</v>
      </c>
      <c r="C107" s="1">
        <v>4232.8</v>
      </c>
      <c r="D107" s="1">
        <v>4288.8</v>
      </c>
      <c r="E107" s="1">
        <v>2421</v>
      </c>
      <c r="F107" s="1">
        <v>2134</v>
      </c>
      <c r="G107" s="1">
        <f t="shared" si="12"/>
        <v>50.415800415800419</v>
      </c>
      <c r="H107" s="1">
        <f t="shared" si="13"/>
        <v>49.75750792762544</v>
      </c>
      <c r="I107" s="1">
        <f t="shared" si="14"/>
        <v>88.14539446509707</v>
      </c>
      <c r="J107" s="150"/>
    </row>
    <row r="108" spans="1:10" s="3" customFormat="1" ht="31.5" x14ac:dyDescent="0.25">
      <c r="A108" s="9">
        <v>3112</v>
      </c>
      <c r="B108" s="148" t="s">
        <v>39</v>
      </c>
      <c r="C108" s="1">
        <v>138.6</v>
      </c>
      <c r="D108" s="1">
        <v>138.6</v>
      </c>
      <c r="E108" s="1">
        <v>33.1</v>
      </c>
      <c r="F108" s="1">
        <v>16.399999999999999</v>
      </c>
      <c r="G108" s="1">
        <f t="shared" si="12"/>
        <v>11.832611832611832</v>
      </c>
      <c r="H108" s="1">
        <f t="shared" si="13"/>
        <v>11.832611832611832</v>
      </c>
      <c r="I108" s="1">
        <f t="shared" si="14"/>
        <v>49.546827794561928</v>
      </c>
      <c r="J108" s="150"/>
    </row>
    <row r="109" spans="1:10" s="3" customFormat="1" ht="31.5" x14ac:dyDescent="0.25">
      <c r="A109" s="9">
        <v>3121</v>
      </c>
      <c r="B109" s="148" t="s">
        <v>44</v>
      </c>
      <c r="C109" s="1">
        <v>1262.5999999999999</v>
      </c>
      <c r="D109" s="1">
        <v>1730</v>
      </c>
      <c r="E109" s="1">
        <v>1107.5999999999999</v>
      </c>
      <c r="F109" s="1">
        <v>616</v>
      </c>
      <c r="G109" s="1">
        <f t="shared" si="12"/>
        <v>48.788214794867734</v>
      </c>
      <c r="H109" s="1">
        <f t="shared" si="13"/>
        <v>35.606936416184972</v>
      </c>
      <c r="I109" s="1">
        <f t="shared" si="14"/>
        <v>55.615745756590826</v>
      </c>
      <c r="J109" s="150"/>
    </row>
    <row r="110" spans="1:10" s="3" customFormat="1" ht="34.700000000000003" customHeight="1" x14ac:dyDescent="0.25">
      <c r="A110" s="9">
        <v>3122</v>
      </c>
      <c r="B110" s="148" t="s">
        <v>45</v>
      </c>
      <c r="C110" s="1">
        <v>1.5</v>
      </c>
      <c r="D110" s="1">
        <v>1.5</v>
      </c>
      <c r="E110" s="1">
        <v>1.5</v>
      </c>
      <c r="F110" s="1"/>
      <c r="G110" s="1">
        <f t="shared" si="12"/>
        <v>0</v>
      </c>
      <c r="H110" s="1">
        <f t="shared" si="13"/>
        <v>0</v>
      </c>
      <c r="I110" s="1">
        <f t="shared" si="14"/>
        <v>0</v>
      </c>
      <c r="J110" s="150"/>
    </row>
    <row r="111" spans="1:10" s="3" customFormat="1" ht="17.45" customHeight="1" x14ac:dyDescent="0.25">
      <c r="A111" s="9">
        <v>3123</v>
      </c>
      <c r="B111" s="148" t="s">
        <v>46</v>
      </c>
      <c r="C111" s="1">
        <v>5.6</v>
      </c>
      <c r="D111" s="1">
        <v>5.6</v>
      </c>
      <c r="E111" s="1">
        <v>5.6</v>
      </c>
      <c r="F111" s="1"/>
      <c r="G111" s="1">
        <f t="shared" si="12"/>
        <v>0</v>
      </c>
      <c r="H111" s="1">
        <f t="shared" si="13"/>
        <v>0</v>
      </c>
      <c r="I111" s="1">
        <f t="shared" si="14"/>
        <v>0</v>
      </c>
      <c r="J111" s="150"/>
    </row>
    <row r="112" spans="1:10" s="3" customFormat="1" ht="81" customHeight="1" x14ac:dyDescent="0.25">
      <c r="A112" s="9">
        <v>3140</v>
      </c>
      <c r="B112" s="148" t="s">
        <v>50</v>
      </c>
      <c r="C112" s="1">
        <f>C113+C114</f>
        <v>973.5</v>
      </c>
      <c r="D112" s="1">
        <f t="shared" ref="D112:F112" si="20">D113+D114</f>
        <v>1099.5</v>
      </c>
      <c r="E112" s="1">
        <f t="shared" si="20"/>
        <v>1099.5</v>
      </c>
      <c r="F112" s="1">
        <f t="shared" si="20"/>
        <v>65.900000000000006</v>
      </c>
      <c r="G112" s="1">
        <f t="shared" si="12"/>
        <v>6.769388803287109</v>
      </c>
      <c r="H112" s="1">
        <f t="shared" si="13"/>
        <v>5.9936334697589819</v>
      </c>
      <c r="I112" s="1">
        <f t="shared" si="14"/>
        <v>5.9936334697589819</v>
      </c>
      <c r="J112" s="150"/>
    </row>
    <row r="113" spans="1:15" s="193" customFormat="1" ht="15" customHeight="1" x14ac:dyDescent="0.25">
      <c r="A113" s="9"/>
      <c r="B113" s="194" t="s">
        <v>51</v>
      </c>
      <c r="C113" s="181">
        <v>217.5</v>
      </c>
      <c r="D113" s="181">
        <v>217.5</v>
      </c>
      <c r="E113" s="181">
        <v>217.5</v>
      </c>
      <c r="F113" s="181">
        <v>65.900000000000006</v>
      </c>
      <c r="G113" s="191">
        <f t="shared" si="12"/>
        <v>30.298850574712645</v>
      </c>
      <c r="H113" s="191">
        <f t="shared" si="13"/>
        <v>30.298850574712645</v>
      </c>
      <c r="I113" s="1">
        <f t="shared" si="14"/>
        <v>30.298850574712645</v>
      </c>
      <c r="J113" s="192"/>
    </row>
    <row r="114" spans="1:15" s="193" customFormat="1" ht="18.75" customHeight="1" x14ac:dyDescent="0.25">
      <c r="A114" s="9"/>
      <c r="B114" s="194" t="s">
        <v>159</v>
      </c>
      <c r="C114" s="181">
        <v>756</v>
      </c>
      <c r="D114" s="181">
        <v>882</v>
      </c>
      <c r="E114" s="181">
        <v>882</v>
      </c>
      <c r="F114" s="181"/>
      <c r="G114" s="191">
        <f t="shared" si="12"/>
        <v>0</v>
      </c>
      <c r="H114" s="191">
        <f t="shared" si="13"/>
        <v>0</v>
      </c>
      <c r="I114" s="191">
        <f t="shared" si="14"/>
        <v>0</v>
      </c>
      <c r="J114" s="192"/>
    </row>
    <row r="115" spans="1:15" s="3" customFormat="1" ht="94.7" customHeight="1" x14ac:dyDescent="0.25">
      <c r="A115" s="9">
        <v>3160</v>
      </c>
      <c r="B115" s="148" t="s">
        <v>47</v>
      </c>
      <c r="C115" s="1">
        <v>648.4</v>
      </c>
      <c r="D115" s="1">
        <v>522.29999999999995</v>
      </c>
      <c r="E115" s="1">
        <v>338.3</v>
      </c>
      <c r="F115" s="1">
        <v>274</v>
      </c>
      <c r="G115" s="1">
        <f t="shared" si="12"/>
        <v>42.257865515114126</v>
      </c>
      <c r="H115" s="1">
        <f t="shared" si="13"/>
        <v>52.460271874401684</v>
      </c>
      <c r="I115" s="1">
        <f t="shared" si="14"/>
        <v>80.99320130062074</v>
      </c>
      <c r="J115" s="150"/>
    </row>
    <row r="116" spans="1:15" s="3" customFormat="1" ht="68.25" customHeight="1" x14ac:dyDescent="0.25">
      <c r="A116" s="9">
        <v>3180</v>
      </c>
      <c r="B116" s="148" t="s">
        <v>161</v>
      </c>
      <c r="C116" s="1">
        <v>489.6</v>
      </c>
      <c r="D116" s="1">
        <v>489.6</v>
      </c>
      <c r="E116" s="1">
        <v>355</v>
      </c>
      <c r="F116" s="1">
        <v>351.8</v>
      </c>
      <c r="G116" s="1">
        <f t="shared" si="12"/>
        <v>71.854575163398692</v>
      </c>
      <c r="H116" s="1">
        <f t="shared" si="13"/>
        <v>71.854575163398692</v>
      </c>
      <c r="I116" s="1">
        <f t="shared" si="14"/>
        <v>99.098591549295776</v>
      </c>
      <c r="J116" s="150"/>
    </row>
    <row r="117" spans="1:15" s="3" customFormat="1" ht="31.5" x14ac:dyDescent="0.25">
      <c r="A117" s="9">
        <v>3191</v>
      </c>
      <c r="B117" s="148" t="s">
        <v>48</v>
      </c>
      <c r="C117" s="1">
        <v>3177.5</v>
      </c>
      <c r="D117" s="1">
        <v>4377.5</v>
      </c>
      <c r="E117" s="1">
        <v>3150.7</v>
      </c>
      <c r="F117" s="1">
        <v>1824.8</v>
      </c>
      <c r="G117" s="1">
        <f t="shared" si="12"/>
        <v>57.428796223446099</v>
      </c>
      <c r="H117" s="1">
        <f t="shared" si="13"/>
        <v>41.685893774985722</v>
      </c>
      <c r="I117" s="1">
        <f t="shared" si="14"/>
        <v>57.917288221665032</v>
      </c>
      <c r="J117" s="150"/>
      <c r="O117" s="276"/>
    </row>
    <row r="118" spans="1:15" s="166" customFormat="1" ht="31.5" x14ac:dyDescent="0.25">
      <c r="A118" s="10"/>
      <c r="B118" s="195" t="s">
        <v>156</v>
      </c>
      <c r="C118" s="12">
        <v>28.3</v>
      </c>
      <c r="D118" s="12">
        <v>28.3</v>
      </c>
      <c r="E118" s="12">
        <v>12.2</v>
      </c>
      <c r="F118" s="12">
        <v>11.8</v>
      </c>
      <c r="G118" s="199"/>
      <c r="H118" s="199"/>
      <c r="I118" s="199"/>
      <c r="J118" s="200"/>
    </row>
    <row r="119" spans="1:15" s="166" customFormat="1" ht="63.75" customHeight="1" x14ac:dyDescent="0.25">
      <c r="A119" s="10"/>
      <c r="B119" s="195" t="s">
        <v>237</v>
      </c>
      <c r="C119" s="12">
        <v>1840</v>
      </c>
      <c r="D119" s="12">
        <v>3040</v>
      </c>
      <c r="E119" s="12">
        <v>2640</v>
      </c>
      <c r="F119" s="12">
        <v>1640</v>
      </c>
      <c r="G119" s="199"/>
      <c r="H119" s="199"/>
      <c r="I119" s="199"/>
      <c r="J119" s="200"/>
    </row>
    <row r="120" spans="1:15" s="166" customFormat="1" ht="61.5" customHeight="1" x14ac:dyDescent="0.25">
      <c r="A120" s="10"/>
      <c r="B120" s="195" t="s">
        <v>276</v>
      </c>
      <c r="C120" s="12">
        <v>300</v>
      </c>
      <c r="D120" s="12">
        <v>300</v>
      </c>
      <c r="E120" s="12"/>
      <c r="F120" s="12"/>
      <c r="G120" s="199"/>
      <c r="H120" s="199"/>
      <c r="I120" s="199"/>
      <c r="J120" s="200"/>
    </row>
    <row r="121" spans="1:15" s="166" customFormat="1" ht="71.25" customHeight="1" x14ac:dyDescent="0.25">
      <c r="A121" s="10"/>
      <c r="B121" s="195" t="s">
        <v>317</v>
      </c>
      <c r="C121" s="12">
        <v>475.9</v>
      </c>
      <c r="D121" s="12">
        <v>475.9</v>
      </c>
      <c r="E121" s="12">
        <v>327.2</v>
      </c>
      <c r="F121" s="12">
        <v>55.2</v>
      </c>
      <c r="G121" s="199"/>
      <c r="H121" s="199"/>
      <c r="I121" s="199"/>
      <c r="J121" s="200"/>
    </row>
    <row r="122" spans="1:15" s="166" customFormat="1" ht="53.65" customHeight="1" x14ac:dyDescent="0.25">
      <c r="A122" s="10"/>
      <c r="B122" s="195" t="s">
        <v>275</v>
      </c>
      <c r="C122" s="12">
        <f>50+12+6+85.4+0.4</f>
        <v>153.80000000000001</v>
      </c>
      <c r="D122" s="12">
        <f>50+12+6+85.4+0.4</f>
        <v>153.80000000000001</v>
      </c>
      <c r="E122" s="12">
        <f>40+6+85.4+0.4</f>
        <v>131.80000000000001</v>
      </c>
      <c r="F122" s="12">
        <f>40+6+35.7+0.1</f>
        <v>81.8</v>
      </c>
      <c r="G122" s="199"/>
      <c r="H122" s="199"/>
      <c r="I122" s="199"/>
      <c r="J122" s="200"/>
    </row>
    <row r="123" spans="1:15" s="45" customFormat="1" ht="23.1" hidden="1" customHeight="1" x14ac:dyDescent="0.25">
      <c r="A123" s="81"/>
      <c r="B123" s="83" t="s">
        <v>183</v>
      </c>
      <c r="C123" s="69">
        <f>50+0.4</f>
        <v>50.4</v>
      </c>
      <c r="D123" s="69">
        <f>50+0.4</f>
        <v>50.4</v>
      </c>
      <c r="E123" s="69">
        <v>35</v>
      </c>
      <c r="F123" s="69">
        <f>35+0.2</f>
        <v>35.200000000000003</v>
      </c>
      <c r="G123" s="43"/>
      <c r="H123" s="43"/>
      <c r="I123" s="43"/>
      <c r="J123" s="44"/>
    </row>
    <row r="124" spans="1:15" s="45" customFormat="1" ht="74.099999999999994" hidden="1" customHeight="1" x14ac:dyDescent="0.25">
      <c r="A124" s="81"/>
      <c r="B124" s="83" t="s">
        <v>188</v>
      </c>
      <c r="C124" s="69">
        <f>6.3+6+55.25</f>
        <v>67.55</v>
      </c>
      <c r="D124" s="69">
        <f xml:space="preserve"> 55.25+12+6</f>
        <v>73.25</v>
      </c>
      <c r="E124" s="69">
        <v>61.7</v>
      </c>
      <c r="F124" s="69">
        <f>31.55+6</f>
        <v>37.549999999999997</v>
      </c>
      <c r="G124" s="43"/>
      <c r="H124" s="43"/>
      <c r="I124" s="43"/>
      <c r="J124" s="44"/>
    </row>
    <row r="125" spans="1:15" s="166" customFormat="1" ht="47.25" customHeight="1" x14ac:dyDescent="0.25">
      <c r="A125" s="10"/>
      <c r="B125" s="195" t="s">
        <v>238</v>
      </c>
      <c r="C125" s="181">
        <v>36</v>
      </c>
      <c r="D125" s="181">
        <v>36</v>
      </c>
      <c r="E125" s="181">
        <v>36</v>
      </c>
      <c r="F125" s="181">
        <v>33</v>
      </c>
      <c r="G125" s="199"/>
      <c r="H125" s="199"/>
      <c r="I125" s="199"/>
      <c r="J125" s="200"/>
    </row>
    <row r="126" spans="1:15" s="166" customFormat="1" ht="47.25" x14ac:dyDescent="0.25">
      <c r="A126" s="10"/>
      <c r="B126" s="195" t="s">
        <v>239</v>
      </c>
      <c r="C126" s="181">
        <v>3.5</v>
      </c>
      <c r="D126" s="181">
        <v>3.5</v>
      </c>
      <c r="E126" s="181">
        <v>3.5</v>
      </c>
      <c r="F126" s="181">
        <v>3</v>
      </c>
      <c r="G126" s="199"/>
      <c r="H126" s="199"/>
      <c r="I126" s="199"/>
      <c r="J126" s="200"/>
    </row>
    <row r="127" spans="1:15" s="166" customFormat="1" ht="47.25" x14ac:dyDescent="0.25">
      <c r="A127" s="10"/>
      <c r="B127" s="195" t="s">
        <v>211</v>
      </c>
      <c r="C127" s="181">
        <v>340</v>
      </c>
      <c r="D127" s="181">
        <v>340</v>
      </c>
      <c r="E127" s="181"/>
      <c r="F127" s="181"/>
      <c r="G127" s="199"/>
      <c r="H127" s="199"/>
      <c r="I127" s="199"/>
      <c r="J127" s="200"/>
    </row>
    <row r="128" spans="1:15" s="45" customFormat="1" ht="31.5" hidden="1" x14ac:dyDescent="0.25">
      <c r="A128" s="81"/>
      <c r="B128" s="82" t="s">
        <v>212</v>
      </c>
      <c r="C128" s="42"/>
      <c r="D128" s="42"/>
      <c r="E128" s="42"/>
      <c r="F128" s="42"/>
      <c r="G128" s="43"/>
      <c r="H128" s="43"/>
      <c r="I128" s="43"/>
      <c r="J128" s="44"/>
    </row>
    <row r="129" spans="1:10" s="45" customFormat="1" ht="31.5" hidden="1" x14ac:dyDescent="0.25">
      <c r="A129" s="81"/>
      <c r="B129" s="83" t="s">
        <v>184</v>
      </c>
      <c r="C129" s="69">
        <v>36</v>
      </c>
      <c r="D129" s="69">
        <v>36</v>
      </c>
      <c r="E129" s="69">
        <v>36</v>
      </c>
      <c r="F129" s="69">
        <v>35</v>
      </c>
      <c r="G129" s="43"/>
      <c r="H129" s="43"/>
      <c r="I129" s="43"/>
      <c r="J129" s="44"/>
    </row>
    <row r="130" spans="1:10" s="45" customFormat="1" ht="31.5" hidden="1" x14ac:dyDescent="0.25">
      <c r="A130" s="81"/>
      <c r="B130" s="83" t="s">
        <v>185</v>
      </c>
      <c r="C130" s="69">
        <v>4.5</v>
      </c>
      <c r="D130" s="69">
        <v>4.5</v>
      </c>
      <c r="E130" s="69">
        <v>4.5</v>
      </c>
      <c r="F130" s="69">
        <v>3.5</v>
      </c>
      <c r="G130" s="43"/>
      <c r="H130" s="43"/>
      <c r="I130" s="43"/>
      <c r="J130" s="44"/>
    </row>
    <row r="131" spans="1:10" s="45" customFormat="1" ht="31.5" hidden="1" x14ac:dyDescent="0.25">
      <c r="A131" s="81"/>
      <c r="B131" s="83" t="s">
        <v>186</v>
      </c>
      <c r="C131" s="69">
        <v>0</v>
      </c>
      <c r="D131" s="69">
        <v>135.5</v>
      </c>
      <c r="E131" s="69"/>
      <c r="F131" s="69"/>
      <c r="G131" s="43"/>
      <c r="H131" s="43"/>
      <c r="I131" s="43"/>
      <c r="J131" s="44"/>
    </row>
    <row r="132" spans="1:10" s="45" customFormat="1" ht="31.5" hidden="1" x14ac:dyDescent="0.25">
      <c r="A132" s="81"/>
      <c r="B132" s="83" t="s">
        <v>187</v>
      </c>
      <c r="C132" s="69">
        <v>10</v>
      </c>
      <c r="D132" s="69">
        <v>10</v>
      </c>
      <c r="E132" s="69"/>
      <c r="F132" s="69"/>
      <c r="G132" s="43"/>
      <c r="H132" s="43"/>
      <c r="I132" s="43"/>
      <c r="J132" s="44"/>
    </row>
    <row r="133" spans="1:10" s="193" customFormat="1" ht="65.25" customHeight="1" x14ac:dyDescent="0.25">
      <c r="A133" s="9">
        <v>3192</v>
      </c>
      <c r="B133" s="148" t="s">
        <v>49</v>
      </c>
      <c r="C133" s="1">
        <v>48.4</v>
      </c>
      <c r="D133" s="1">
        <v>48.4</v>
      </c>
      <c r="E133" s="1">
        <v>48.4</v>
      </c>
      <c r="F133" s="1">
        <v>11.2</v>
      </c>
      <c r="G133" s="191"/>
      <c r="H133" s="191"/>
      <c r="I133" s="191"/>
      <c r="J133" s="192"/>
    </row>
    <row r="134" spans="1:10" s="183" customFormat="1" ht="33" customHeight="1" x14ac:dyDescent="0.25">
      <c r="A134" s="9">
        <v>3210</v>
      </c>
      <c r="B134" s="148" t="s">
        <v>322</v>
      </c>
      <c r="C134" s="1">
        <v>48.6</v>
      </c>
      <c r="D134" s="1">
        <v>48.6</v>
      </c>
      <c r="E134" s="1">
        <v>48.6</v>
      </c>
      <c r="F134" s="1">
        <v>30.9</v>
      </c>
      <c r="G134" s="181"/>
      <c r="H134" s="181"/>
      <c r="I134" s="181"/>
      <c r="J134" s="182"/>
    </row>
    <row r="135" spans="1:10" s="183" customFormat="1" ht="78.75" x14ac:dyDescent="0.25">
      <c r="A135" s="9">
        <v>3241</v>
      </c>
      <c r="B135" s="148" t="s">
        <v>216</v>
      </c>
      <c r="C135" s="1">
        <v>1689.4</v>
      </c>
      <c r="D135" s="1">
        <v>1707.4</v>
      </c>
      <c r="E135" s="1">
        <v>984.7</v>
      </c>
      <c r="F135" s="1">
        <v>682.6</v>
      </c>
      <c r="G135" s="181"/>
      <c r="H135" s="181"/>
      <c r="I135" s="181"/>
      <c r="J135" s="182"/>
    </row>
    <row r="136" spans="1:10" s="183" customFormat="1" ht="31.9" customHeight="1" x14ac:dyDescent="0.25">
      <c r="A136" s="9">
        <v>3242</v>
      </c>
      <c r="B136" s="148" t="s">
        <v>190</v>
      </c>
      <c r="C136" s="1">
        <f>C138+C140+C139</f>
        <v>7890.8</v>
      </c>
      <c r="D136" s="1">
        <f t="shared" ref="D136" si="21">D138+D140+D139</f>
        <v>8580.7999999999993</v>
      </c>
      <c r="E136" s="1">
        <f>E138+E140+E139</f>
        <v>5668.2</v>
      </c>
      <c r="F136" s="1">
        <f>F138+F140+F139</f>
        <v>4922.8</v>
      </c>
      <c r="G136" s="181"/>
      <c r="H136" s="181"/>
      <c r="I136" s="181"/>
      <c r="J136" s="182"/>
    </row>
    <row r="137" spans="1:10" s="73" customFormat="1" ht="44.45" hidden="1" customHeight="1" x14ac:dyDescent="0.25">
      <c r="A137" s="46"/>
      <c r="B137" s="83" t="s">
        <v>191</v>
      </c>
      <c r="C137" s="34"/>
      <c r="D137" s="34">
        <v>18.8</v>
      </c>
      <c r="E137" s="34">
        <v>8.8000000000000007</v>
      </c>
      <c r="F137" s="34"/>
      <c r="G137" s="42"/>
      <c r="H137" s="42"/>
      <c r="I137" s="42"/>
      <c r="J137" s="72"/>
    </row>
    <row r="138" spans="1:10" s="159" customFormat="1" x14ac:dyDescent="0.25">
      <c r="A138" s="155"/>
      <c r="B138" s="307" t="s">
        <v>256</v>
      </c>
      <c r="C138" s="171">
        <v>250</v>
      </c>
      <c r="D138" s="171">
        <v>250</v>
      </c>
      <c r="E138" s="372">
        <v>140</v>
      </c>
      <c r="F138" s="171">
        <v>97.4</v>
      </c>
      <c r="G138" s="208"/>
      <c r="H138" s="208"/>
      <c r="I138" s="208"/>
      <c r="J138" s="308"/>
    </row>
    <row r="139" spans="1:10" s="159" customFormat="1" x14ac:dyDescent="0.25">
      <c r="A139" s="155"/>
      <c r="B139" s="307" t="s">
        <v>255</v>
      </c>
      <c r="C139" s="171">
        <v>50</v>
      </c>
      <c r="D139" s="171">
        <v>50</v>
      </c>
      <c r="E139" s="372">
        <v>35</v>
      </c>
      <c r="F139" s="171">
        <v>24.1</v>
      </c>
      <c r="G139" s="208"/>
      <c r="H139" s="208"/>
      <c r="I139" s="208"/>
      <c r="J139" s="308"/>
    </row>
    <row r="140" spans="1:10" s="183" customFormat="1" ht="16.5" customHeight="1" x14ac:dyDescent="0.25">
      <c r="A140" s="9"/>
      <c r="B140" s="195" t="s">
        <v>192</v>
      </c>
      <c r="C140" s="12">
        <v>7590.8</v>
      </c>
      <c r="D140" s="12">
        <v>8280.7999999999993</v>
      </c>
      <c r="E140" s="12">
        <v>5493.2</v>
      </c>
      <c r="F140" s="12">
        <v>4801.3</v>
      </c>
      <c r="G140" s="181"/>
      <c r="H140" s="181"/>
      <c r="I140" s="181"/>
      <c r="J140" s="182"/>
    </row>
    <row r="141" spans="1:10" s="183" customFormat="1" ht="65.849999999999994" customHeight="1" x14ac:dyDescent="0.25">
      <c r="A141" s="9"/>
      <c r="B141" s="196" t="s">
        <v>277</v>
      </c>
      <c r="C141" s="191"/>
      <c r="D141" s="191">
        <v>150</v>
      </c>
      <c r="E141" s="191">
        <v>150</v>
      </c>
      <c r="F141" s="191">
        <v>150</v>
      </c>
      <c r="G141" s="181"/>
      <c r="H141" s="181"/>
      <c r="I141" s="181"/>
      <c r="J141" s="182"/>
    </row>
    <row r="142" spans="1:10" s="183" customFormat="1" ht="30" x14ac:dyDescent="0.25">
      <c r="A142" s="9"/>
      <c r="B142" s="196" t="s">
        <v>230</v>
      </c>
      <c r="C142" s="394">
        <v>3504</v>
      </c>
      <c r="D142" s="191">
        <v>3504</v>
      </c>
      <c r="E142" s="191">
        <v>1853.4</v>
      </c>
      <c r="F142" s="191">
        <v>1848.4</v>
      </c>
      <c r="G142" s="181"/>
      <c r="H142" s="181"/>
      <c r="I142" s="181"/>
      <c r="J142" s="182"/>
    </row>
    <row r="143" spans="1:10" s="183" customFormat="1" ht="30" x14ac:dyDescent="0.25">
      <c r="A143" s="9"/>
      <c r="B143" s="196" t="s">
        <v>231</v>
      </c>
      <c r="C143" s="394">
        <v>900</v>
      </c>
      <c r="D143" s="191">
        <v>975</v>
      </c>
      <c r="E143" s="191">
        <v>975</v>
      </c>
      <c r="F143" s="191">
        <v>975</v>
      </c>
      <c r="G143" s="181"/>
      <c r="H143" s="181"/>
      <c r="I143" s="181"/>
      <c r="J143" s="182"/>
    </row>
    <row r="144" spans="1:10" s="183" customFormat="1" ht="45" x14ac:dyDescent="0.25">
      <c r="A144" s="9"/>
      <c r="B144" s="196" t="s">
        <v>321</v>
      </c>
      <c r="C144" s="191">
        <v>90</v>
      </c>
      <c r="D144" s="191">
        <v>114</v>
      </c>
      <c r="E144" s="191">
        <v>114</v>
      </c>
      <c r="F144" s="191">
        <v>114</v>
      </c>
      <c r="G144" s="181"/>
      <c r="H144" s="181"/>
      <c r="I144" s="181"/>
      <c r="J144" s="182"/>
    </row>
    <row r="145" spans="1:14" s="183" customFormat="1" ht="45" x14ac:dyDescent="0.25">
      <c r="A145" s="9"/>
      <c r="B145" s="196" t="s">
        <v>232</v>
      </c>
      <c r="C145" s="191">
        <v>600</v>
      </c>
      <c r="D145" s="191">
        <v>600</v>
      </c>
      <c r="E145" s="191"/>
      <c r="F145" s="191"/>
      <c r="G145" s="181"/>
      <c r="H145" s="181"/>
      <c r="I145" s="181"/>
      <c r="J145" s="182"/>
    </row>
    <row r="146" spans="1:14" s="183" customFormat="1" ht="45" x14ac:dyDescent="0.25">
      <c r="A146" s="9"/>
      <c r="B146" s="196" t="s">
        <v>193</v>
      </c>
      <c r="C146" s="394">
        <v>0.57999999999999996</v>
      </c>
      <c r="D146" s="191">
        <v>0.57999999999999996</v>
      </c>
      <c r="E146" s="191">
        <v>0.57999999999999996</v>
      </c>
      <c r="F146" s="191">
        <v>0</v>
      </c>
      <c r="G146" s="181"/>
      <c r="H146" s="181"/>
      <c r="I146" s="181"/>
      <c r="J146" s="182"/>
    </row>
    <row r="147" spans="1:14" s="183" customFormat="1" ht="35.25" customHeight="1" x14ac:dyDescent="0.25">
      <c r="A147" s="9"/>
      <c r="B147" s="395" t="s">
        <v>279</v>
      </c>
      <c r="C147" s="394">
        <v>300</v>
      </c>
      <c r="D147" s="191">
        <v>300</v>
      </c>
      <c r="E147" s="191">
        <f t="shared" ref="E147" si="22">10-10</f>
        <v>0</v>
      </c>
      <c r="F147" s="191"/>
      <c r="G147" s="181"/>
      <c r="H147" s="181"/>
      <c r="I147" s="181"/>
      <c r="J147" s="182"/>
    </row>
    <row r="148" spans="1:14" s="183" customFormat="1" ht="37.5" customHeight="1" x14ac:dyDescent="0.25">
      <c r="A148" s="11"/>
      <c r="B148" s="196" t="s">
        <v>278</v>
      </c>
      <c r="C148" s="394">
        <f>500+30+18+30+0.5</f>
        <v>578.5</v>
      </c>
      <c r="D148" s="191">
        <f>500+30+18+30+0.5</f>
        <v>578.5</v>
      </c>
      <c r="E148" s="191">
        <f>404.1+0.5</f>
        <v>404.6</v>
      </c>
      <c r="F148" s="191">
        <f>404.1</f>
        <v>404.1</v>
      </c>
      <c r="G148" s="181"/>
      <c r="H148" s="181"/>
      <c r="I148" s="181"/>
      <c r="J148" s="182"/>
    </row>
    <row r="149" spans="1:14" s="193" customFormat="1" ht="32.450000000000003" customHeight="1" x14ac:dyDescent="0.25">
      <c r="A149" s="11"/>
      <c r="B149" s="196" t="s">
        <v>233</v>
      </c>
      <c r="C149" s="394">
        <v>34.700000000000003</v>
      </c>
      <c r="D149" s="191">
        <v>34.700000000000003</v>
      </c>
      <c r="E149" s="191">
        <v>22.6</v>
      </c>
      <c r="F149" s="191">
        <v>17.3</v>
      </c>
      <c r="G149" s="191"/>
      <c r="H149" s="191"/>
      <c r="I149" s="191"/>
      <c r="J149" s="192"/>
    </row>
    <row r="150" spans="1:14" s="193" customFormat="1" ht="31.7" customHeight="1" x14ac:dyDescent="0.25">
      <c r="A150" s="198"/>
      <c r="B150" s="196" t="s">
        <v>236</v>
      </c>
      <c r="C150" s="394">
        <v>23</v>
      </c>
      <c r="D150" s="191">
        <v>23</v>
      </c>
      <c r="E150" s="191">
        <v>23</v>
      </c>
      <c r="F150" s="191">
        <v>22.5</v>
      </c>
      <c r="G150" s="191"/>
      <c r="H150" s="191"/>
      <c r="I150" s="191"/>
      <c r="J150" s="192"/>
    </row>
    <row r="151" spans="1:14" s="193" customFormat="1" ht="46.5" customHeight="1" x14ac:dyDescent="0.25">
      <c r="A151" s="198"/>
      <c r="B151" s="196" t="s">
        <v>234</v>
      </c>
      <c r="C151" s="394">
        <v>1460</v>
      </c>
      <c r="D151" s="191">
        <v>1901</v>
      </c>
      <c r="E151" s="191">
        <v>1850</v>
      </c>
      <c r="F151" s="191">
        <v>1220</v>
      </c>
      <c r="G151" s="191"/>
      <c r="H151" s="191"/>
      <c r="I151" s="191"/>
      <c r="J151" s="192"/>
    </row>
    <row r="152" spans="1:14" s="3" customFormat="1" ht="48" customHeight="1" x14ac:dyDescent="0.25">
      <c r="A152" s="9"/>
      <c r="B152" s="196" t="s">
        <v>235</v>
      </c>
      <c r="C152" s="394">
        <v>100</v>
      </c>
      <c r="D152" s="191">
        <v>100</v>
      </c>
      <c r="E152" s="191">
        <v>100</v>
      </c>
      <c r="F152" s="191">
        <v>50</v>
      </c>
      <c r="G152" s="191">
        <v>100</v>
      </c>
      <c r="H152" s="191">
        <v>100</v>
      </c>
      <c r="I152" s="191">
        <v>100</v>
      </c>
      <c r="J152" s="191">
        <v>100</v>
      </c>
      <c r="K152" s="191">
        <v>100</v>
      </c>
      <c r="L152" s="191">
        <v>100</v>
      </c>
      <c r="M152" s="191">
        <v>100</v>
      </c>
      <c r="N152" s="191">
        <v>100</v>
      </c>
    </row>
    <row r="153" spans="1:14" s="8" customFormat="1" x14ac:dyDescent="0.25">
      <c r="A153" s="5"/>
      <c r="B153" s="201" t="s">
        <v>21</v>
      </c>
      <c r="C153" s="202">
        <f>SUM(C154:C158)</f>
        <v>10848.7</v>
      </c>
      <c r="D153" s="202">
        <f t="shared" ref="D153:F153" si="23">SUM(D154:D158)</f>
        <v>11125.4</v>
      </c>
      <c r="E153" s="202">
        <f t="shared" si="23"/>
        <v>6415.2</v>
      </c>
      <c r="F153" s="202">
        <f t="shared" si="23"/>
        <v>5464.8</v>
      </c>
      <c r="G153" s="202">
        <f t="shared" si="12"/>
        <v>50.372855733866729</v>
      </c>
      <c r="H153" s="202">
        <f t="shared" si="13"/>
        <v>49.120031639311854</v>
      </c>
      <c r="I153" s="202">
        <f t="shared" si="14"/>
        <v>85.18518518518519</v>
      </c>
      <c r="J153" s="7"/>
    </row>
    <row r="154" spans="1:14" s="3" customFormat="1" ht="31.5" x14ac:dyDescent="0.25">
      <c r="A154" s="9">
        <v>1080</v>
      </c>
      <c r="B154" s="294" t="s">
        <v>25</v>
      </c>
      <c r="C154" s="1">
        <v>4327.8999999999996</v>
      </c>
      <c r="D154" s="289">
        <v>4327.8999999999996</v>
      </c>
      <c r="E154" s="1">
        <v>2697.3</v>
      </c>
      <c r="F154" s="1">
        <v>2308.9</v>
      </c>
      <c r="G154" s="1">
        <f>F154/C154*100</f>
        <v>53.349199380762037</v>
      </c>
      <c r="H154" s="1">
        <f>F154/D154*100</f>
        <v>53.349199380762037</v>
      </c>
      <c r="I154" s="1">
        <f>F154/E154*100</f>
        <v>85.60041523004486</v>
      </c>
      <c r="J154" s="150"/>
    </row>
    <row r="155" spans="1:14" s="3" customFormat="1" x14ac:dyDescent="0.25">
      <c r="A155" s="9">
        <v>4030</v>
      </c>
      <c r="B155" s="148" t="s">
        <v>36</v>
      </c>
      <c r="C155" s="1">
        <v>2610.1999999999998</v>
      </c>
      <c r="D155" s="1">
        <v>2651.2</v>
      </c>
      <c r="E155" s="1">
        <v>1420.5</v>
      </c>
      <c r="F155" s="1">
        <v>1239.5999999999999</v>
      </c>
      <c r="G155" s="1">
        <f t="shared" si="12"/>
        <v>47.490613746073095</v>
      </c>
      <c r="H155" s="1">
        <f t="shared" si="13"/>
        <v>46.756185878092936</v>
      </c>
      <c r="I155" s="1">
        <f t="shared" si="14"/>
        <v>87.265047518479406</v>
      </c>
      <c r="J155" s="150"/>
    </row>
    <row r="156" spans="1:14" s="3" customFormat="1" x14ac:dyDescent="0.25">
      <c r="A156" s="9">
        <v>4040</v>
      </c>
      <c r="B156" s="148" t="s">
        <v>37</v>
      </c>
      <c r="C156" s="1">
        <v>527.9</v>
      </c>
      <c r="D156" s="1">
        <v>527.9</v>
      </c>
      <c r="E156" s="1">
        <v>318.7</v>
      </c>
      <c r="F156" s="1">
        <v>291.39999999999998</v>
      </c>
      <c r="G156" s="1">
        <f t="shared" si="12"/>
        <v>55.199848456146995</v>
      </c>
      <c r="H156" s="1">
        <f t="shared" si="13"/>
        <v>55.199848456146995</v>
      </c>
      <c r="I156" s="1">
        <f t="shared" si="14"/>
        <v>91.43395042359586</v>
      </c>
      <c r="J156" s="150"/>
    </row>
    <row r="157" spans="1:14" s="3" customFormat="1" ht="47.25" x14ac:dyDescent="0.25">
      <c r="A157" s="9">
        <v>4060</v>
      </c>
      <c r="B157" s="148" t="s">
        <v>38</v>
      </c>
      <c r="C157" s="1">
        <v>3093</v>
      </c>
      <c r="D157" s="1">
        <v>3340.7</v>
      </c>
      <c r="E157" s="1">
        <v>1923.8</v>
      </c>
      <c r="F157" s="1">
        <v>1588.9</v>
      </c>
      <c r="G157" s="1">
        <f t="shared" si="12"/>
        <v>51.370837374717105</v>
      </c>
      <c r="H157" s="1">
        <f t="shared" si="13"/>
        <v>47.561888227018294</v>
      </c>
      <c r="I157" s="1">
        <f t="shared" si="14"/>
        <v>82.591745503690618</v>
      </c>
      <c r="J157" s="150"/>
    </row>
    <row r="158" spans="1:14" s="3" customFormat="1" x14ac:dyDescent="0.25">
      <c r="A158" s="9">
        <v>4082</v>
      </c>
      <c r="B158" s="148" t="s">
        <v>35</v>
      </c>
      <c r="C158" s="1">
        <v>289.7</v>
      </c>
      <c r="D158" s="1">
        <v>277.7</v>
      </c>
      <c r="E158" s="1">
        <v>54.9</v>
      </c>
      <c r="F158" s="1">
        <v>36</v>
      </c>
      <c r="G158" s="1">
        <f t="shared" si="12"/>
        <v>12.426648256817398</v>
      </c>
      <c r="H158" s="1">
        <f t="shared" si="13"/>
        <v>12.963629816348579</v>
      </c>
      <c r="I158" s="1">
        <f t="shared" si="14"/>
        <v>65.573770491803288</v>
      </c>
      <c r="J158" s="150"/>
    </row>
    <row r="159" spans="1:14" hidden="1" x14ac:dyDescent="0.25">
      <c r="A159" s="46"/>
      <c r="B159" s="50"/>
      <c r="C159" s="35"/>
      <c r="D159" s="35"/>
      <c r="E159" s="35"/>
      <c r="F159" s="35"/>
      <c r="G159" s="40"/>
      <c r="H159" s="40"/>
      <c r="I159" s="40"/>
      <c r="J159" s="41"/>
    </row>
    <row r="160" spans="1:14" s="8" customFormat="1" x14ac:dyDescent="0.25">
      <c r="A160" s="5"/>
      <c r="B160" s="201" t="s">
        <v>139</v>
      </c>
      <c r="C160" s="202">
        <f>SUM(C161:C165)</f>
        <v>5843.3000000000011</v>
      </c>
      <c r="D160" s="202">
        <f t="shared" ref="D160:F160" si="24">SUM(D161:D165)</f>
        <v>6046.9</v>
      </c>
      <c r="E160" s="202">
        <f t="shared" si="24"/>
        <v>3404.4</v>
      </c>
      <c r="F160" s="202">
        <f t="shared" si="24"/>
        <v>3013</v>
      </c>
      <c r="G160" s="202">
        <f t="shared" si="12"/>
        <v>51.563328940838218</v>
      </c>
      <c r="H160" s="202">
        <f t="shared" si="13"/>
        <v>49.827184177016328</v>
      </c>
      <c r="I160" s="202">
        <f t="shared" si="14"/>
        <v>88.503113617671247</v>
      </c>
      <c r="J160" s="7"/>
    </row>
    <row r="161" spans="1:18" s="8" customFormat="1" ht="47.25" x14ac:dyDescent="0.25">
      <c r="A161" s="9">
        <v>3131</v>
      </c>
      <c r="B161" s="148" t="s">
        <v>40</v>
      </c>
      <c r="C161" s="1">
        <v>36.4</v>
      </c>
      <c r="D161" s="1">
        <v>36.4</v>
      </c>
      <c r="E161" s="373">
        <v>7.4</v>
      </c>
      <c r="F161" s="373">
        <v>6.9</v>
      </c>
      <c r="G161" s="1">
        <f>F161/C161*100</f>
        <v>18.95604395604396</v>
      </c>
      <c r="H161" s="1">
        <f>F161/D161*100</f>
        <v>18.95604395604396</v>
      </c>
      <c r="I161" s="1">
        <f>F161/E161*100</f>
        <v>93.243243243243242</v>
      </c>
      <c r="J161" s="7"/>
    </row>
    <row r="162" spans="1:18" s="8" customFormat="1" ht="31.5" x14ac:dyDescent="0.25">
      <c r="A162" s="9">
        <v>3133</v>
      </c>
      <c r="B162" s="154" t="s">
        <v>135</v>
      </c>
      <c r="C162" s="1">
        <v>1332.7</v>
      </c>
      <c r="D162" s="1">
        <v>1332.7</v>
      </c>
      <c r="E162" s="1">
        <v>687.2</v>
      </c>
      <c r="F162" s="1">
        <v>603.5</v>
      </c>
      <c r="G162" s="1">
        <f>F162/C162*100</f>
        <v>45.284009904704732</v>
      </c>
      <c r="H162" s="1">
        <f>F162/D162*100</f>
        <v>45.284009904704732</v>
      </c>
      <c r="I162" s="1">
        <f>F162/E162*100</f>
        <v>87.82013969732246</v>
      </c>
      <c r="J162" s="7"/>
    </row>
    <row r="163" spans="1:18" s="3" customFormat="1" ht="84.2" customHeight="1" x14ac:dyDescent="0.25">
      <c r="A163" s="9">
        <v>5011</v>
      </c>
      <c r="B163" s="148" t="s">
        <v>245</v>
      </c>
      <c r="C163" s="1">
        <v>112.4</v>
      </c>
      <c r="D163" s="1">
        <v>126.6</v>
      </c>
      <c r="E163" s="1">
        <v>94.3</v>
      </c>
      <c r="F163" s="1">
        <v>69</v>
      </c>
      <c r="G163" s="1">
        <f t="shared" si="12"/>
        <v>61.387900355871885</v>
      </c>
      <c r="H163" s="1">
        <f t="shared" si="13"/>
        <v>54.502369668246452</v>
      </c>
      <c r="I163" s="1">
        <f t="shared" si="14"/>
        <v>73.170731707317074</v>
      </c>
      <c r="J163" s="150"/>
    </row>
    <row r="164" spans="1:18" s="3" customFormat="1" ht="83.85" customHeight="1" x14ac:dyDescent="0.25">
      <c r="A164" s="9">
        <v>5012</v>
      </c>
      <c r="B164" s="148" t="s">
        <v>244</v>
      </c>
      <c r="C164" s="1">
        <v>94.7</v>
      </c>
      <c r="D164" s="1">
        <v>80.5</v>
      </c>
      <c r="E164" s="1">
        <v>72.5</v>
      </c>
      <c r="F164" s="1">
        <v>42.6</v>
      </c>
      <c r="G164" s="1">
        <f t="shared" si="12"/>
        <v>44.98416050686378</v>
      </c>
      <c r="H164" s="1">
        <f t="shared" si="13"/>
        <v>52.919254658385093</v>
      </c>
      <c r="I164" s="1">
        <f t="shared" si="14"/>
        <v>58.758620689655174</v>
      </c>
      <c r="J164" s="150"/>
    </row>
    <row r="165" spans="1:18" s="3" customFormat="1" ht="47.25" x14ac:dyDescent="0.25">
      <c r="A165" s="9">
        <v>5031</v>
      </c>
      <c r="B165" s="148" t="s">
        <v>217</v>
      </c>
      <c r="C165" s="1">
        <f>4267.1</f>
        <v>4267.1000000000004</v>
      </c>
      <c r="D165" s="1">
        <v>4470.7</v>
      </c>
      <c r="E165" s="1">
        <v>2543</v>
      </c>
      <c r="F165" s="1">
        <v>2291</v>
      </c>
      <c r="G165" s="1">
        <f t="shared" si="12"/>
        <v>53.689859623631975</v>
      </c>
      <c r="H165" s="1">
        <f t="shared" si="13"/>
        <v>51.244771512291145</v>
      </c>
      <c r="I165" s="1">
        <f t="shared" si="14"/>
        <v>90.090444357058601</v>
      </c>
      <c r="J165" s="150"/>
    </row>
    <row r="166" spans="1:18" s="265" customFormat="1" ht="74.25" hidden="1" customHeight="1" x14ac:dyDescent="0.25">
      <c r="A166" s="392"/>
      <c r="B166" s="393" t="s">
        <v>228</v>
      </c>
      <c r="C166" s="309"/>
      <c r="D166" s="309"/>
      <c r="E166" s="309"/>
      <c r="F166" s="309"/>
      <c r="G166" s="309"/>
      <c r="H166" s="309" t="e">
        <f t="shared" si="13"/>
        <v>#DIV/0!</v>
      </c>
      <c r="I166" s="309" t="e">
        <f t="shared" si="14"/>
        <v>#DIV/0!</v>
      </c>
      <c r="J166" s="264"/>
    </row>
    <row r="167" spans="1:18" s="255" customFormat="1" ht="68.25" customHeight="1" x14ac:dyDescent="0.25">
      <c r="A167" s="253"/>
      <c r="B167" s="195" t="s">
        <v>246</v>
      </c>
      <c r="C167" s="12">
        <v>481.4</v>
      </c>
      <c r="D167" s="12">
        <v>375.4</v>
      </c>
      <c r="E167" s="12">
        <v>375.4</v>
      </c>
      <c r="F167" s="12">
        <v>288.8</v>
      </c>
      <c r="G167" s="171"/>
      <c r="H167" s="171"/>
      <c r="I167" s="171"/>
      <c r="J167" s="254"/>
    </row>
    <row r="168" spans="1:18" s="8" customFormat="1" x14ac:dyDescent="0.25">
      <c r="A168" s="9"/>
      <c r="B168" s="201" t="s">
        <v>22</v>
      </c>
      <c r="C168" s="202">
        <f>C174+C194+C199+C203+C206+C207+C169+C202</f>
        <v>36725.599999999999</v>
      </c>
      <c r="D168" s="202">
        <f>D174+D194+D199+D203+D206+D207+D169+D202</f>
        <v>52206.6</v>
      </c>
      <c r="E168" s="202">
        <f>E174+E194+E199+E203+E206+E207+E169+E202</f>
        <v>42745.3</v>
      </c>
      <c r="F168" s="202">
        <f>F174+F194+F199+F203+F206+F207+F169+F202</f>
        <v>38443.800000000003</v>
      </c>
      <c r="G168" s="202">
        <f>F168/C168*100</f>
        <v>104.6784804060383</v>
      </c>
      <c r="H168" s="202">
        <f>F168/D168*100</f>
        <v>73.637815908333437</v>
      </c>
      <c r="I168" s="202">
        <f>F168/E168*100</f>
        <v>89.936905343979333</v>
      </c>
      <c r="J168" s="7"/>
    </row>
    <row r="169" spans="1:18" s="8" customFormat="1" ht="63" x14ac:dyDescent="0.25">
      <c r="A169" s="9">
        <v>6020</v>
      </c>
      <c r="B169" s="148" t="s">
        <v>253</v>
      </c>
      <c r="C169" s="1"/>
      <c r="D169" s="1">
        <f t="shared" ref="D169:F169" si="25">D170+D171+D172+D173</f>
        <v>10318</v>
      </c>
      <c r="E169" s="1">
        <f t="shared" si="25"/>
        <v>10318</v>
      </c>
      <c r="F169" s="1">
        <f t="shared" si="25"/>
        <v>10015.299999999999</v>
      </c>
      <c r="G169" s="202"/>
      <c r="H169" s="202"/>
      <c r="I169" s="202"/>
      <c r="J169" s="7"/>
    </row>
    <row r="170" spans="1:18" s="3" customFormat="1" ht="60" x14ac:dyDescent="0.25">
      <c r="A170" s="9"/>
      <c r="B170" s="194" t="s">
        <v>284</v>
      </c>
      <c r="C170" s="12"/>
      <c r="D170" s="12">
        <v>57</v>
      </c>
      <c r="E170" s="12">
        <v>57</v>
      </c>
      <c r="F170" s="12">
        <v>15.3</v>
      </c>
      <c r="G170" s="1"/>
      <c r="H170" s="1"/>
      <c r="I170" s="1"/>
      <c r="J170" s="150"/>
    </row>
    <row r="171" spans="1:18" s="3" customFormat="1" ht="45" x14ac:dyDescent="0.25">
      <c r="A171" s="9"/>
      <c r="B171" s="194" t="s">
        <v>285</v>
      </c>
      <c r="C171" s="12"/>
      <c r="D171" s="12">
        <v>150</v>
      </c>
      <c r="E171" s="12">
        <v>150</v>
      </c>
      <c r="F171" s="12"/>
      <c r="G171" s="1"/>
      <c r="H171" s="1"/>
      <c r="I171" s="1"/>
      <c r="J171" s="150"/>
    </row>
    <row r="172" spans="1:18" s="24" customFormat="1" ht="30" x14ac:dyDescent="0.25">
      <c r="A172" s="5"/>
      <c r="B172" s="194" t="s">
        <v>254</v>
      </c>
      <c r="C172" s="194"/>
      <c r="D172" s="12">
        <v>111</v>
      </c>
      <c r="E172" s="12">
        <v>111</v>
      </c>
      <c r="F172" s="12"/>
      <c r="G172" s="22"/>
      <c r="H172" s="22"/>
      <c r="I172" s="22"/>
      <c r="J172" s="23"/>
    </row>
    <row r="173" spans="1:18" s="24" customFormat="1" ht="45" x14ac:dyDescent="0.25">
      <c r="A173" s="5"/>
      <c r="B173" s="194" t="s">
        <v>286</v>
      </c>
      <c r="C173" s="194"/>
      <c r="D173" s="12">
        <v>10000</v>
      </c>
      <c r="E173" s="12">
        <v>10000</v>
      </c>
      <c r="F173" s="12">
        <v>10000</v>
      </c>
      <c r="G173" s="22"/>
      <c r="H173" s="22"/>
      <c r="I173" s="22"/>
      <c r="J173" s="23"/>
    </row>
    <row r="174" spans="1:18" s="3" customFormat="1" ht="17.100000000000001" customHeight="1" x14ac:dyDescent="0.25">
      <c r="A174" s="9">
        <v>6030</v>
      </c>
      <c r="B174" s="148" t="s">
        <v>34</v>
      </c>
      <c r="C174" s="373">
        <v>22492.7</v>
      </c>
      <c r="D174" s="1">
        <v>22932.7</v>
      </c>
      <c r="E174" s="1">
        <v>13655.4</v>
      </c>
      <c r="F174" s="1">
        <v>10803.2</v>
      </c>
      <c r="G174" s="1">
        <f>F174/C174*100</f>
        <v>48.029805225695448</v>
      </c>
      <c r="H174" s="1">
        <f>F174/D174*100</f>
        <v>47.108277699529495</v>
      </c>
      <c r="I174" s="1">
        <f>F174/E174*100</f>
        <v>79.113024883928702</v>
      </c>
      <c r="J174" s="150"/>
      <c r="L174" s="312">
        <f>E175+E178+E183+E184+E185+E187+E190+E191+E193</f>
        <v>13769.399999999998</v>
      </c>
      <c r="O174" s="312">
        <f>C175+C178+C184+C185+C187+C190+C192+C193</f>
        <v>22492.699999999997</v>
      </c>
      <c r="P174" s="312">
        <f>D175+D178+D184+D185+D187+D190+D192+D193</f>
        <v>22932.700000000004</v>
      </c>
      <c r="Q174" s="312">
        <f>E175+E178+E184+E185+E187+E190+E192+E193</f>
        <v>13655.3</v>
      </c>
      <c r="R174" s="312">
        <f>F175+F178+F184+F185+F187+F190+F192+F193</f>
        <v>10803.2</v>
      </c>
    </row>
    <row r="175" spans="1:18" s="3" customFormat="1" ht="31.5" x14ac:dyDescent="0.25">
      <c r="A175" s="300"/>
      <c r="B175" s="405" t="s">
        <v>262</v>
      </c>
      <c r="C175" s="1">
        <v>4278.3999999999996</v>
      </c>
      <c r="D175" s="1">
        <v>4620.6000000000004</v>
      </c>
      <c r="E175" s="1">
        <v>2898</v>
      </c>
      <c r="F175" s="1">
        <v>2676.4</v>
      </c>
      <c r="G175" s="1">
        <f t="shared" ref="G175:G198" si="26">F175/C175*100</f>
        <v>62.556095736724018</v>
      </c>
      <c r="H175" s="1">
        <f t="shared" ref="H175:H198" si="27">F175/D175*100</f>
        <v>57.92321343548457</v>
      </c>
      <c r="I175" s="1">
        <f t="shared" ref="I175:I194" si="28">F175/E175*100</f>
        <v>92.353347135955829</v>
      </c>
      <c r="J175" s="150"/>
      <c r="M175" s="312"/>
    </row>
    <row r="176" spans="1:18" s="183" customFormat="1" x14ac:dyDescent="0.25">
      <c r="A176" s="311"/>
      <c r="B176" s="359" t="s">
        <v>78</v>
      </c>
      <c r="C176" s="181">
        <v>1968.5</v>
      </c>
      <c r="D176" s="181">
        <v>2310.6</v>
      </c>
      <c r="E176" s="181">
        <v>1698</v>
      </c>
      <c r="F176" s="181">
        <v>1623.3</v>
      </c>
      <c r="G176" s="1">
        <f t="shared" si="26"/>
        <v>82.463804927609857</v>
      </c>
      <c r="H176" s="1">
        <f t="shared" si="27"/>
        <v>70.25447935601143</v>
      </c>
      <c r="I176" s="1">
        <f t="shared" si="28"/>
        <v>95.600706713780909</v>
      </c>
      <c r="J176" s="182"/>
      <c r="L176" s="223"/>
    </row>
    <row r="177" spans="1:12" s="183" customFormat="1" x14ac:dyDescent="0.25">
      <c r="A177" s="311"/>
      <c r="B177" s="359" t="s">
        <v>123</v>
      </c>
      <c r="C177" s="181">
        <v>123.1</v>
      </c>
      <c r="D177" s="181">
        <v>168.3</v>
      </c>
      <c r="E177" s="181">
        <v>168.3</v>
      </c>
      <c r="F177" s="181">
        <v>168.3</v>
      </c>
      <c r="G177" s="1">
        <f>F177/C177*100</f>
        <v>136.71811535337127</v>
      </c>
      <c r="H177" s="1">
        <f>F177/D177*100</f>
        <v>100</v>
      </c>
      <c r="I177" s="1">
        <f>F177/E177*100</f>
        <v>100</v>
      </c>
      <c r="J177" s="182"/>
      <c r="L177" s="223"/>
    </row>
    <row r="178" spans="1:12" s="3" customFormat="1" ht="30.75" customHeight="1" x14ac:dyDescent="0.25">
      <c r="A178" s="300"/>
      <c r="B178" s="405" t="s">
        <v>287</v>
      </c>
      <c r="C178" s="1">
        <v>5767.4</v>
      </c>
      <c r="D178" s="1">
        <v>5690</v>
      </c>
      <c r="E178" s="373">
        <v>3748.7</v>
      </c>
      <c r="F178" s="373">
        <v>3014.7</v>
      </c>
      <c r="G178" s="1">
        <f t="shared" si="26"/>
        <v>52.271387453618615</v>
      </c>
      <c r="H178" s="1">
        <f t="shared" si="27"/>
        <v>52.982425307557115</v>
      </c>
      <c r="I178" s="1">
        <f t="shared" si="28"/>
        <v>80.419878891349001</v>
      </c>
      <c r="J178" s="150"/>
    </row>
    <row r="179" spans="1:12" s="193" customFormat="1" x14ac:dyDescent="0.25">
      <c r="A179" s="198"/>
      <c r="B179" s="406" t="s">
        <v>136</v>
      </c>
      <c r="C179" s="181">
        <v>504</v>
      </c>
      <c r="D179" s="181">
        <v>504</v>
      </c>
      <c r="E179" s="248">
        <v>444</v>
      </c>
      <c r="F179" s="248">
        <v>295.2</v>
      </c>
      <c r="G179" s="1">
        <f>F179/C179*100</f>
        <v>58.571428571428577</v>
      </c>
      <c r="H179" s="1">
        <f>F179/D179*100</f>
        <v>58.571428571428577</v>
      </c>
      <c r="I179" s="1">
        <f>F179/E179*100</f>
        <v>66.486486486486484</v>
      </c>
      <c r="J179" s="192"/>
      <c r="L179" s="313"/>
    </row>
    <row r="180" spans="1:12" s="193" customFormat="1" x14ac:dyDescent="0.25">
      <c r="A180" s="198"/>
      <c r="B180" s="359" t="s">
        <v>79</v>
      </c>
      <c r="C180" s="181">
        <v>270</v>
      </c>
      <c r="D180" s="181">
        <v>206.9</v>
      </c>
      <c r="E180" s="248">
        <v>206.9</v>
      </c>
      <c r="F180" s="248">
        <v>206.9</v>
      </c>
      <c r="G180" s="1">
        <f t="shared" si="26"/>
        <v>76.629629629629633</v>
      </c>
      <c r="H180" s="1">
        <f t="shared" si="27"/>
        <v>100</v>
      </c>
      <c r="I180" s="1">
        <f t="shared" si="28"/>
        <v>100</v>
      </c>
      <c r="J180" s="192"/>
      <c r="L180" s="313"/>
    </row>
    <row r="181" spans="1:12" s="193" customFormat="1" x14ac:dyDescent="0.25">
      <c r="A181" s="198"/>
      <c r="B181" s="359" t="s">
        <v>288</v>
      </c>
      <c r="C181" s="181">
        <v>1249.3</v>
      </c>
      <c r="D181" s="181">
        <v>1249.3</v>
      </c>
      <c r="E181" s="248">
        <v>1249.3</v>
      </c>
      <c r="F181" s="248">
        <v>1119.4000000000001</v>
      </c>
      <c r="G181" s="312">
        <f t="shared" si="26"/>
        <v>89.60217721924279</v>
      </c>
      <c r="H181" s="312">
        <f t="shared" si="27"/>
        <v>89.60217721924279</v>
      </c>
      <c r="I181" s="312">
        <f t="shared" si="28"/>
        <v>89.60217721924279</v>
      </c>
      <c r="J181" s="313"/>
      <c r="L181" s="313"/>
    </row>
    <row r="182" spans="1:12" s="258" customFormat="1" x14ac:dyDescent="0.25">
      <c r="A182" s="256"/>
      <c r="B182" s="359" t="s">
        <v>137</v>
      </c>
      <c r="C182" s="257">
        <v>258.39999999999998</v>
      </c>
      <c r="D182" s="257">
        <v>250.9</v>
      </c>
      <c r="E182" s="403">
        <v>227.9</v>
      </c>
      <c r="F182" s="403">
        <v>210</v>
      </c>
      <c r="G182" s="316">
        <f t="shared" si="26"/>
        <v>81.269349845201248</v>
      </c>
      <c r="H182" s="316">
        <f t="shared" si="27"/>
        <v>83.69868473495417</v>
      </c>
      <c r="I182" s="316">
        <f t="shared" si="28"/>
        <v>92.145677928916186</v>
      </c>
      <c r="J182" s="316"/>
    </row>
    <row r="183" spans="1:12" s="276" customFormat="1" x14ac:dyDescent="0.25">
      <c r="A183" s="314"/>
      <c r="B183" s="359" t="s">
        <v>213</v>
      </c>
      <c r="C183" s="12">
        <v>262.89999999999998</v>
      </c>
      <c r="D183" s="12">
        <v>270.8</v>
      </c>
      <c r="E183" s="372">
        <v>270.8</v>
      </c>
      <c r="F183" s="372">
        <v>216.9</v>
      </c>
      <c r="G183" s="4">
        <f t="shared" si="26"/>
        <v>82.502852795739841</v>
      </c>
      <c r="H183" s="4">
        <f t="shared" si="27"/>
        <v>80.096011816838995</v>
      </c>
      <c r="I183" s="4">
        <f t="shared" si="28"/>
        <v>80.096011816838995</v>
      </c>
      <c r="J183" s="275"/>
      <c r="L183" s="315"/>
    </row>
    <row r="184" spans="1:12" s="3" customFormat="1" x14ac:dyDescent="0.25">
      <c r="A184" s="300"/>
      <c r="B184" s="405" t="s">
        <v>80</v>
      </c>
      <c r="C184" s="1">
        <v>276.7</v>
      </c>
      <c r="D184" s="1">
        <v>276.7</v>
      </c>
      <c r="E184" s="373">
        <v>135.69999999999999</v>
      </c>
      <c r="F184" s="373">
        <v>92.1</v>
      </c>
      <c r="G184" s="1">
        <f t="shared" si="26"/>
        <v>33.28514636790748</v>
      </c>
      <c r="H184" s="1">
        <f t="shared" si="27"/>
        <v>33.28514636790748</v>
      </c>
      <c r="I184" s="1">
        <f t="shared" si="28"/>
        <v>67.870302137067057</v>
      </c>
      <c r="J184" s="150"/>
    </row>
    <row r="185" spans="1:12" s="3" customFormat="1" x14ac:dyDescent="0.25">
      <c r="A185" s="300"/>
      <c r="B185" s="405" t="s">
        <v>83</v>
      </c>
      <c r="C185" s="1">
        <v>4382.3</v>
      </c>
      <c r="D185" s="1">
        <v>4382.3</v>
      </c>
      <c r="E185" s="373">
        <v>2012.2</v>
      </c>
      <c r="F185" s="373">
        <v>1645.5</v>
      </c>
      <c r="G185" s="1">
        <f t="shared" si="26"/>
        <v>37.548775757022568</v>
      </c>
      <c r="H185" s="1">
        <f t="shared" si="27"/>
        <v>37.548775757022568</v>
      </c>
      <c r="I185" s="1">
        <f t="shared" si="28"/>
        <v>81.776165391114191</v>
      </c>
      <c r="J185" s="150"/>
    </row>
    <row r="186" spans="1:12" s="404" customFormat="1" ht="30" x14ac:dyDescent="0.25">
      <c r="A186" s="401"/>
      <c r="B186" s="359" t="s">
        <v>290</v>
      </c>
      <c r="C186" s="372">
        <v>145.4</v>
      </c>
      <c r="D186" s="372">
        <v>145.4</v>
      </c>
      <c r="E186" s="372">
        <v>145.4</v>
      </c>
      <c r="F186" s="372"/>
      <c r="G186" s="372"/>
      <c r="H186" s="372"/>
      <c r="I186" s="372"/>
      <c r="J186" s="403"/>
    </row>
    <row r="187" spans="1:12" s="3" customFormat="1" x14ac:dyDescent="0.25">
      <c r="A187" s="300"/>
      <c r="B187" s="405" t="s">
        <v>81</v>
      </c>
      <c r="C187" s="1">
        <v>4687.8999999999996</v>
      </c>
      <c r="D187" s="1">
        <v>4640.5</v>
      </c>
      <c r="E187" s="1">
        <v>2668</v>
      </c>
      <c r="F187" s="1">
        <v>1893.6</v>
      </c>
      <c r="G187" s="1">
        <f t="shared" si="26"/>
        <v>40.393353100535421</v>
      </c>
      <c r="H187" s="1">
        <f t="shared" si="27"/>
        <v>40.805947634953128</v>
      </c>
      <c r="I187" s="1">
        <f t="shared" si="28"/>
        <v>70.974512743628182</v>
      </c>
      <c r="J187" s="150"/>
    </row>
    <row r="188" spans="1:12" s="404" customFormat="1" x14ac:dyDescent="0.25">
      <c r="A188" s="401"/>
      <c r="B188" s="402" t="s">
        <v>118</v>
      </c>
      <c r="C188" s="372"/>
      <c r="D188" s="372">
        <v>327</v>
      </c>
      <c r="E188" s="372">
        <v>157.5</v>
      </c>
      <c r="F188" s="372"/>
      <c r="G188" s="373" t="e">
        <f>F188/C188*100</f>
        <v>#DIV/0!</v>
      </c>
      <c r="H188" s="373">
        <f>F188/D188*100</f>
        <v>0</v>
      </c>
      <c r="I188" s="373">
        <v>0</v>
      </c>
      <c r="J188" s="403"/>
    </row>
    <row r="189" spans="1:12" s="404" customFormat="1" x14ac:dyDescent="0.25">
      <c r="A189" s="401"/>
      <c r="B189" s="402" t="s">
        <v>289</v>
      </c>
      <c r="C189" s="372">
        <v>143.5</v>
      </c>
      <c r="D189" s="372">
        <v>143.5</v>
      </c>
      <c r="E189" s="372">
        <v>43.8</v>
      </c>
      <c r="F189" s="372">
        <v>1.2</v>
      </c>
      <c r="G189" s="373"/>
      <c r="H189" s="373"/>
      <c r="I189" s="373"/>
      <c r="J189" s="403"/>
    </row>
    <row r="190" spans="1:12" s="3" customFormat="1" ht="31.5" x14ac:dyDescent="0.25">
      <c r="A190" s="300"/>
      <c r="B190" s="405" t="s">
        <v>82</v>
      </c>
      <c r="C190" s="1">
        <v>2147.6999999999998</v>
      </c>
      <c r="D190" s="1">
        <v>2147.6999999999998</v>
      </c>
      <c r="E190" s="1">
        <v>1255.8</v>
      </c>
      <c r="F190" s="1">
        <v>947</v>
      </c>
      <c r="G190" s="1">
        <f t="shared" si="26"/>
        <v>44.093681612888211</v>
      </c>
      <c r="H190" s="1">
        <f t="shared" si="27"/>
        <v>44.093681612888211</v>
      </c>
      <c r="I190" s="1">
        <f t="shared" si="28"/>
        <v>75.410097149227582</v>
      </c>
      <c r="J190" s="150"/>
    </row>
    <row r="191" spans="1:12" s="404" customFormat="1" x14ac:dyDescent="0.25">
      <c r="A191" s="401"/>
      <c r="B191" s="402" t="s">
        <v>327</v>
      </c>
      <c r="C191" s="372">
        <v>243.3</v>
      </c>
      <c r="D191" s="372">
        <v>243.3</v>
      </c>
      <c r="E191" s="372">
        <v>243.3</v>
      </c>
      <c r="F191" s="372">
        <v>165.9</v>
      </c>
      <c r="G191" s="373">
        <f>F191/C191*100</f>
        <v>68.187422934648581</v>
      </c>
      <c r="H191" s="373">
        <f>F191/D191*100</f>
        <v>68.187422934648581</v>
      </c>
      <c r="I191" s="373">
        <v>0</v>
      </c>
      <c r="J191" s="403"/>
    </row>
    <row r="192" spans="1:12" s="258" customFormat="1" ht="34.700000000000003" customHeight="1" x14ac:dyDescent="0.25">
      <c r="A192" s="310"/>
      <c r="B192" s="148" t="s">
        <v>257</v>
      </c>
      <c r="C192" s="12">
        <v>400</v>
      </c>
      <c r="D192" s="1">
        <v>400</v>
      </c>
      <c r="E192" s="1">
        <v>400</v>
      </c>
      <c r="F192" s="1">
        <v>280</v>
      </c>
      <c r="G192" s="1"/>
      <c r="H192" s="1"/>
      <c r="I192" s="1"/>
      <c r="J192" s="257"/>
    </row>
    <row r="193" spans="1:10" s="3" customFormat="1" ht="16.5" customHeight="1" x14ac:dyDescent="0.25">
      <c r="A193" s="300"/>
      <c r="B193" s="148" t="s">
        <v>138</v>
      </c>
      <c r="C193" s="1">
        <v>552.29999999999995</v>
      </c>
      <c r="D193" s="1">
        <v>774.9</v>
      </c>
      <c r="E193" s="1">
        <v>536.9</v>
      </c>
      <c r="F193" s="1">
        <v>253.9</v>
      </c>
      <c r="G193" s="1">
        <f t="shared" si="26"/>
        <v>45.971392359225064</v>
      </c>
      <c r="H193" s="1">
        <f t="shared" si="27"/>
        <v>32.765518131371792</v>
      </c>
      <c r="I193" s="1">
        <f t="shared" si="28"/>
        <v>47.289998137455768</v>
      </c>
      <c r="J193" s="150"/>
    </row>
    <row r="194" spans="1:10" s="3" customFormat="1" ht="116.85" customHeight="1" x14ac:dyDescent="0.25">
      <c r="A194" s="300">
        <v>6071</v>
      </c>
      <c r="B194" s="148" t="s">
        <v>154</v>
      </c>
      <c r="C194" s="1">
        <v>12965</v>
      </c>
      <c r="D194" s="1">
        <v>17642.5</v>
      </c>
      <c r="E194" s="1">
        <v>17642.5</v>
      </c>
      <c r="F194" s="1">
        <v>17492.3</v>
      </c>
      <c r="G194" s="1">
        <f t="shared" si="26"/>
        <v>134.91939838025453</v>
      </c>
      <c r="H194" s="1">
        <f t="shared" si="27"/>
        <v>99.14864673373954</v>
      </c>
      <c r="I194" s="1">
        <f t="shared" si="28"/>
        <v>99.14864673373954</v>
      </c>
      <c r="J194" s="150"/>
    </row>
    <row r="195" spans="1:10" s="3" customFormat="1" ht="60" x14ac:dyDescent="0.25">
      <c r="A195" s="300"/>
      <c r="B195" s="359" t="s">
        <v>283</v>
      </c>
      <c r="C195" s="181">
        <v>12965</v>
      </c>
      <c r="D195" s="181">
        <v>17642.5</v>
      </c>
      <c r="E195" s="181">
        <v>17642.5</v>
      </c>
      <c r="F195" s="181">
        <v>17492.3</v>
      </c>
      <c r="G195" s="1">
        <f t="shared" si="26"/>
        <v>134.91939838025453</v>
      </c>
      <c r="H195" s="1">
        <f t="shared" si="27"/>
        <v>99.14864673373954</v>
      </c>
      <c r="I195" s="1"/>
      <c r="J195" s="150"/>
    </row>
    <row r="196" spans="1:10" s="3" customFormat="1" hidden="1" x14ac:dyDescent="0.25">
      <c r="A196" s="300"/>
      <c r="B196" s="360" t="s">
        <v>282</v>
      </c>
      <c r="C196" s="181"/>
      <c r="D196" s="181"/>
      <c r="E196" s="181"/>
      <c r="F196" s="181"/>
      <c r="G196" s="1"/>
      <c r="H196" s="1"/>
      <c r="I196" s="1"/>
      <c r="J196" s="150"/>
    </row>
    <row r="197" spans="1:10" s="236" customFormat="1" hidden="1" x14ac:dyDescent="0.25">
      <c r="A197" s="396"/>
      <c r="B197" s="360" t="s">
        <v>281</v>
      </c>
      <c r="C197" s="397"/>
      <c r="D197" s="397"/>
      <c r="E197" s="397"/>
      <c r="F197" s="397"/>
      <c r="G197" s="374" t="e">
        <f t="shared" si="26"/>
        <v>#DIV/0!</v>
      </c>
      <c r="H197" s="374" t="e">
        <f t="shared" si="27"/>
        <v>#DIV/0!</v>
      </c>
      <c r="I197" s="374"/>
      <c r="J197" s="398"/>
    </row>
    <row r="198" spans="1:10" s="236" customFormat="1" hidden="1" x14ac:dyDescent="0.25">
      <c r="A198" s="396"/>
      <c r="B198" s="360" t="s">
        <v>280</v>
      </c>
      <c r="C198" s="397"/>
      <c r="D198" s="397"/>
      <c r="E198" s="397"/>
      <c r="F198" s="397"/>
      <c r="G198" s="374" t="e">
        <f t="shared" si="26"/>
        <v>#DIV/0!</v>
      </c>
      <c r="H198" s="374" t="e">
        <f t="shared" si="27"/>
        <v>#DIV/0!</v>
      </c>
      <c r="I198" s="374"/>
      <c r="J198" s="398"/>
    </row>
    <row r="199" spans="1:10" s="3" customFormat="1" ht="31.5" x14ac:dyDescent="0.25">
      <c r="A199" s="9">
        <v>6090</v>
      </c>
      <c r="B199" s="148" t="s">
        <v>33</v>
      </c>
      <c r="C199" s="1">
        <v>367.9</v>
      </c>
      <c r="D199" s="1">
        <v>367.9</v>
      </c>
      <c r="E199" s="1">
        <v>183.9</v>
      </c>
      <c r="F199" s="1">
        <v>133</v>
      </c>
      <c r="G199" s="1">
        <f>F199/C199*100</f>
        <v>36.15112802391954</v>
      </c>
      <c r="H199" s="1">
        <f>F199/D199*100</f>
        <v>36.15112802391954</v>
      </c>
      <c r="I199" s="1">
        <f>F199/E199*100</f>
        <v>72.321914083741163</v>
      </c>
      <c r="J199" s="150"/>
    </row>
    <row r="200" spans="1:10" s="193" customFormat="1" ht="45" x14ac:dyDescent="0.25">
      <c r="A200" s="9"/>
      <c r="B200" s="194" t="s">
        <v>263</v>
      </c>
      <c r="C200" s="181">
        <v>367.9</v>
      </c>
      <c r="D200" s="181">
        <v>367.9</v>
      </c>
      <c r="E200" s="181">
        <v>183.9</v>
      </c>
      <c r="F200" s="181">
        <v>133</v>
      </c>
      <c r="G200" s="191">
        <f>F200/C200*100</f>
        <v>36.15112802391954</v>
      </c>
      <c r="H200" s="191">
        <f>F200/D200*100</f>
        <v>36.15112802391954</v>
      </c>
      <c r="I200" s="191">
        <f>F200/E200*100</f>
        <v>72.321914083741163</v>
      </c>
      <c r="J200" s="192"/>
    </row>
    <row r="201" spans="1:10" s="166" customFormat="1" ht="15.75" hidden="1" customHeight="1" x14ac:dyDescent="0.25">
      <c r="A201" s="155"/>
      <c r="B201" s="306"/>
      <c r="C201" s="302"/>
      <c r="D201" s="302"/>
      <c r="E201" s="302"/>
      <c r="F201" s="302"/>
      <c r="G201" s="199" t="e">
        <f>F201/C201*100</f>
        <v>#DIV/0!</v>
      </c>
      <c r="H201" s="199" t="e">
        <f>F201/D201*100</f>
        <v>#DIV/0!</v>
      </c>
      <c r="I201" s="199" t="e">
        <f>F201/E201*100</f>
        <v>#DIV/0!</v>
      </c>
      <c r="J201" s="200"/>
    </row>
    <row r="202" spans="1:10" s="166" customFormat="1" ht="50.25" customHeight="1" x14ac:dyDescent="0.25">
      <c r="A202" s="301">
        <v>7130</v>
      </c>
      <c r="B202" s="148" t="s">
        <v>258</v>
      </c>
      <c r="C202" s="12"/>
      <c r="D202" s="12">
        <v>45.5</v>
      </c>
      <c r="E202" s="12">
        <v>45.5</v>
      </c>
      <c r="F202" s="12"/>
      <c r="G202" s="199"/>
      <c r="H202" s="199"/>
      <c r="I202" s="199"/>
      <c r="J202" s="200"/>
    </row>
    <row r="203" spans="1:10" s="3" customFormat="1" ht="47.25" x14ac:dyDescent="0.25">
      <c r="A203" s="303">
        <v>7461</v>
      </c>
      <c r="B203" s="148" t="s">
        <v>68</v>
      </c>
      <c r="C203" s="1">
        <v>900</v>
      </c>
      <c r="D203" s="1">
        <v>900</v>
      </c>
      <c r="E203" s="1">
        <v>900</v>
      </c>
      <c r="F203" s="1"/>
      <c r="G203" s="1"/>
      <c r="H203" s="1">
        <f>F203/D203*100</f>
        <v>0</v>
      </c>
      <c r="I203" s="1"/>
      <c r="J203" s="150"/>
    </row>
    <row r="204" spans="1:10" s="183" customFormat="1" x14ac:dyDescent="0.25">
      <c r="A204" s="304"/>
      <c r="B204" s="305" t="s">
        <v>252</v>
      </c>
      <c r="C204" s="1">
        <v>900</v>
      </c>
      <c r="D204" s="181">
        <v>900</v>
      </c>
      <c r="E204" s="181">
        <v>900</v>
      </c>
      <c r="F204" s="181"/>
      <c r="G204" s="181"/>
      <c r="H204" s="181"/>
      <c r="I204" s="181"/>
      <c r="J204" s="182"/>
    </row>
    <row r="205" spans="1:10" s="73" customFormat="1" ht="15" hidden="1" x14ac:dyDescent="0.25">
      <c r="A205" s="87"/>
      <c r="B205" s="79"/>
      <c r="C205" s="42"/>
      <c r="D205" s="42"/>
      <c r="E205" s="42"/>
      <c r="F205" s="42"/>
      <c r="G205" s="42"/>
      <c r="H205" s="42"/>
      <c r="I205" s="42"/>
      <c r="J205" s="72"/>
    </row>
    <row r="206" spans="1:10" s="363" customFormat="1" ht="47.25" hidden="1" x14ac:dyDescent="0.25">
      <c r="A206" s="271">
        <v>8110</v>
      </c>
      <c r="B206" s="252" t="s">
        <v>177</v>
      </c>
      <c r="C206" s="302"/>
      <c r="D206" s="4"/>
      <c r="E206" s="4"/>
      <c r="F206" s="4"/>
      <c r="G206" s="361"/>
      <c r="H206" s="361"/>
      <c r="I206" s="361"/>
      <c r="J206" s="362"/>
    </row>
    <row r="207" spans="1:10" s="365" customFormat="1" ht="31.5" hidden="1" x14ac:dyDescent="0.25">
      <c r="A207" s="271">
        <v>8312</v>
      </c>
      <c r="B207" s="252" t="s">
        <v>264</v>
      </c>
      <c r="C207" s="4"/>
      <c r="D207" s="4"/>
      <c r="E207" s="4"/>
      <c r="F207" s="4"/>
      <c r="G207" s="364"/>
      <c r="H207" s="364"/>
      <c r="I207" s="364"/>
      <c r="J207" s="267"/>
    </row>
    <row r="208" spans="1:10" s="8" customFormat="1" ht="21.75" customHeight="1" x14ac:dyDescent="0.25">
      <c r="A208" s="295">
        <v>8710</v>
      </c>
      <c r="B208" s="296" t="s">
        <v>77</v>
      </c>
      <c r="C208" s="202">
        <v>3604.4</v>
      </c>
      <c r="D208" s="202">
        <v>8604.4</v>
      </c>
      <c r="E208" s="202">
        <v>2000</v>
      </c>
      <c r="F208" s="202"/>
      <c r="G208" s="202"/>
      <c r="H208" s="202"/>
      <c r="I208" s="202"/>
      <c r="J208" s="7"/>
    </row>
    <row r="209" spans="1:14" s="370" customFormat="1" ht="24" customHeight="1" x14ac:dyDescent="0.25">
      <c r="A209" s="366">
        <v>9110</v>
      </c>
      <c r="B209" s="367" t="s">
        <v>120</v>
      </c>
      <c r="C209" s="368">
        <v>19584.2</v>
      </c>
      <c r="D209" s="368">
        <v>19584.2</v>
      </c>
      <c r="E209" s="368">
        <v>9792</v>
      </c>
      <c r="F209" s="368">
        <v>9792</v>
      </c>
      <c r="G209" s="368"/>
      <c r="H209" s="368"/>
      <c r="I209" s="368"/>
      <c r="J209" s="369"/>
    </row>
    <row r="210" spans="1:14" s="324" customFormat="1" ht="19.5" customHeight="1" x14ac:dyDescent="0.3">
      <c r="A210" s="456" t="s">
        <v>76</v>
      </c>
      <c r="B210" s="457"/>
      <c r="C210" s="285">
        <f>C15+C42+C47+C58+C102+C153+C160+C168+C208+C209+C35</f>
        <v>289718.2</v>
      </c>
      <c r="D210" s="285">
        <f>D15+D42+D47+D58+D102+D153+D160+D168+D208+D209+D35</f>
        <v>321713.80000000005</v>
      </c>
      <c r="E210" s="285">
        <f>E15+E42+E47+E58+E102+E153+E160+E168+E208+E209+E35</f>
        <v>203151.40000000002</v>
      </c>
      <c r="F210" s="285">
        <f>F15+F42+F47+F58+F102+F153+F160+F168+F208+F209+F35</f>
        <v>172858.6</v>
      </c>
      <c r="G210" s="322">
        <f>F210/C210*100</f>
        <v>59.664391122131775</v>
      </c>
      <c r="H210" s="322">
        <f>F210/D210*100</f>
        <v>53.730551813444116</v>
      </c>
      <c r="I210" s="322">
        <f>F210/E210*100</f>
        <v>85.08855956690428</v>
      </c>
      <c r="J210" s="323"/>
    </row>
    <row r="211" spans="1:14" s="215" customFormat="1" x14ac:dyDescent="0.25">
      <c r="A211" s="212"/>
      <c r="B211" s="266"/>
      <c r="C211" s="267"/>
      <c r="D211" s="267"/>
      <c r="E211" s="267"/>
      <c r="F211" s="267"/>
      <c r="G211" s="214"/>
      <c r="H211" s="214"/>
      <c r="I211" s="214"/>
      <c r="J211" s="214"/>
    </row>
    <row r="212" spans="1:14" s="3" customFormat="1" ht="19.149999999999999" customHeight="1" x14ac:dyDescent="0.25">
      <c r="A212" s="9"/>
      <c r="B212" s="201" t="s">
        <v>175</v>
      </c>
      <c r="C212" s="202">
        <f>C214+C219</f>
        <v>80.900000000000006</v>
      </c>
      <c r="D212" s="202">
        <f t="shared" ref="D212:F212" si="29">D214+D219</f>
        <v>5032.42</v>
      </c>
      <c r="E212" s="202">
        <f t="shared" si="29"/>
        <v>5032.42</v>
      </c>
      <c r="F212" s="202">
        <f t="shared" si="29"/>
        <v>5032.42</v>
      </c>
      <c r="G212" s="201"/>
      <c r="H212" s="201"/>
      <c r="I212" s="201"/>
      <c r="J212" s="150"/>
    </row>
    <row r="213" spans="1:14" ht="23.45" hidden="1" customHeight="1" x14ac:dyDescent="0.25">
      <c r="A213" s="38"/>
      <c r="B213" s="93"/>
      <c r="C213" s="35"/>
      <c r="D213" s="35"/>
      <c r="E213" s="35"/>
      <c r="F213" s="35"/>
      <c r="G213" s="94"/>
      <c r="H213" s="94" t="e">
        <f t="shared" ref="H213" si="30">F213/D213*100</f>
        <v>#DIV/0!</v>
      </c>
      <c r="I213" s="94" t="e">
        <f t="shared" ref="I213:I217" si="31">F213/E213*100</f>
        <v>#DIV/0!</v>
      </c>
      <c r="J213" s="41"/>
    </row>
    <row r="214" spans="1:14" s="2" customFormat="1" x14ac:dyDescent="0.25">
      <c r="A214" s="155">
        <v>9770</v>
      </c>
      <c r="B214" s="156" t="s">
        <v>53</v>
      </c>
      <c r="C214" s="1">
        <f>C215+C217</f>
        <v>80.900000000000006</v>
      </c>
      <c r="D214" s="1">
        <f t="shared" ref="D214:F214" si="32">D215+D217</f>
        <v>537.41999999999996</v>
      </c>
      <c r="E214" s="1">
        <f t="shared" si="32"/>
        <v>537.41999999999996</v>
      </c>
      <c r="F214" s="1">
        <f t="shared" si="32"/>
        <v>537.41999999999996</v>
      </c>
      <c r="G214" s="157">
        <f>F214/C214*100</f>
        <v>664.30160692212598</v>
      </c>
      <c r="H214" s="157">
        <f t="shared" ref="H214:H223" si="33">F214/D214*100</f>
        <v>100</v>
      </c>
      <c r="I214" s="157">
        <f t="shared" si="31"/>
        <v>100</v>
      </c>
      <c r="J214" s="180"/>
    </row>
    <row r="215" spans="1:14" s="258" customFormat="1" ht="90" x14ac:dyDescent="0.25">
      <c r="A215" s="11"/>
      <c r="B215" s="224" t="s">
        <v>170</v>
      </c>
      <c r="C215" s="12">
        <v>80.900000000000006</v>
      </c>
      <c r="D215" s="12">
        <v>80.900000000000006</v>
      </c>
      <c r="E215" s="12">
        <v>80.900000000000006</v>
      </c>
      <c r="F215" s="12">
        <v>80.900000000000006</v>
      </c>
      <c r="G215" s="262">
        <f>F215/C215*100</f>
        <v>100</v>
      </c>
      <c r="H215" s="262">
        <f t="shared" si="33"/>
        <v>100</v>
      </c>
      <c r="I215" s="262">
        <f t="shared" si="31"/>
        <v>100</v>
      </c>
      <c r="J215" s="257"/>
    </row>
    <row r="216" spans="1:14" s="60" customFormat="1" ht="75" hidden="1" x14ac:dyDescent="0.25">
      <c r="A216" s="71"/>
      <c r="B216" s="95" t="s">
        <v>218</v>
      </c>
      <c r="C216" s="27"/>
      <c r="D216" s="27"/>
      <c r="E216" s="27"/>
      <c r="F216" s="27"/>
      <c r="G216" s="66"/>
      <c r="H216" s="66" t="e">
        <f t="shared" si="33"/>
        <v>#DIV/0!</v>
      </c>
      <c r="I216" s="66" t="e">
        <f t="shared" si="31"/>
        <v>#DIV/0!</v>
      </c>
      <c r="J216" s="59"/>
    </row>
    <row r="217" spans="1:14" s="265" customFormat="1" ht="72.75" customHeight="1" x14ac:dyDescent="0.25">
      <c r="A217" s="260"/>
      <c r="B217" s="224" t="s">
        <v>199</v>
      </c>
      <c r="C217" s="12"/>
      <c r="D217" s="12">
        <v>456.52</v>
      </c>
      <c r="E217" s="12">
        <v>456.52</v>
      </c>
      <c r="F217" s="12">
        <v>456.52</v>
      </c>
      <c r="G217" s="263"/>
      <c r="H217" s="263">
        <f t="shared" si="33"/>
        <v>100</v>
      </c>
      <c r="I217" s="263">
        <f t="shared" si="31"/>
        <v>100</v>
      </c>
      <c r="J217" s="264"/>
    </row>
    <row r="218" spans="1:14" s="65" customFormat="1" ht="75" hidden="1" x14ac:dyDescent="0.25">
      <c r="A218" s="96"/>
      <c r="B218" s="95" t="s">
        <v>219</v>
      </c>
      <c r="C218" s="27"/>
      <c r="D218" s="27"/>
      <c r="E218" s="27"/>
      <c r="F218" s="27"/>
      <c r="G218" s="97"/>
      <c r="H218" s="97"/>
      <c r="I218" s="97"/>
      <c r="J218" s="86"/>
    </row>
    <row r="219" spans="1:14" s="2" customFormat="1" ht="48.2" customHeight="1" x14ac:dyDescent="0.25">
      <c r="A219" s="155">
        <v>9800</v>
      </c>
      <c r="B219" s="156" t="s">
        <v>54</v>
      </c>
      <c r="C219" s="1">
        <f t="shared" ref="C219:N219" si="34">C220+C221+C223+C222</f>
        <v>0</v>
      </c>
      <c r="D219" s="1">
        <f t="shared" si="34"/>
        <v>4495</v>
      </c>
      <c r="E219" s="1">
        <f t="shared" si="34"/>
        <v>4495</v>
      </c>
      <c r="F219" s="1">
        <f t="shared" si="34"/>
        <v>4495</v>
      </c>
      <c r="G219" s="1">
        <f t="shared" si="34"/>
        <v>0</v>
      </c>
      <c r="H219" s="1">
        <f t="shared" si="34"/>
        <v>400</v>
      </c>
      <c r="I219" s="1">
        <f t="shared" si="34"/>
        <v>300</v>
      </c>
      <c r="J219" s="1">
        <f t="shared" si="34"/>
        <v>0</v>
      </c>
      <c r="K219" s="1">
        <f t="shared" si="34"/>
        <v>0</v>
      </c>
      <c r="L219" s="1">
        <f t="shared" si="34"/>
        <v>0</v>
      </c>
      <c r="M219" s="1">
        <f t="shared" si="34"/>
        <v>0</v>
      </c>
      <c r="N219" s="1">
        <f t="shared" si="34"/>
        <v>0</v>
      </c>
    </row>
    <row r="220" spans="1:14" ht="45" x14ac:dyDescent="0.25">
      <c r="A220" s="169"/>
      <c r="B220" s="224" t="s">
        <v>248</v>
      </c>
      <c r="C220" s="12"/>
      <c r="D220" s="171">
        <v>303</v>
      </c>
      <c r="E220" s="171">
        <v>303</v>
      </c>
      <c r="F220" s="171">
        <v>303</v>
      </c>
      <c r="G220" s="94"/>
      <c r="H220" s="94">
        <f t="shared" si="33"/>
        <v>100</v>
      </c>
      <c r="I220" s="94"/>
      <c r="J220" s="41"/>
    </row>
    <row r="221" spans="1:14" ht="45" x14ac:dyDescent="0.25">
      <c r="A221" s="169"/>
      <c r="B221" s="224" t="s">
        <v>247</v>
      </c>
      <c r="C221" s="12"/>
      <c r="D221" s="171">
        <v>326</v>
      </c>
      <c r="E221" s="171">
        <v>326</v>
      </c>
      <c r="F221" s="171">
        <v>326</v>
      </c>
      <c r="G221" s="94"/>
      <c r="H221" s="94">
        <f t="shared" si="33"/>
        <v>100</v>
      </c>
      <c r="I221" s="94">
        <f>F221/E221*100</f>
        <v>100</v>
      </c>
      <c r="J221" s="41"/>
    </row>
    <row r="222" spans="1:14" s="37" customFormat="1" ht="30" x14ac:dyDescent="0.25">
      <c r="A222" s="260"/>
      <c r="B222" s="259" t="s">
        <v>249</v>
      </c>
      <c r="C222" s="171"/>
      <c r="D222" s="171">
        <v>55</v>
      </c>
      <c r="E222" s="171">
        <v>55</v>
      </c>
      <c r="F222" s="171">
        <v>55</v>
      </c>
      <c r="G222" s="99"/>
      <c r="H222" s="99">
        <f>F222/D222*100</f>
        <v>100</v>
      </c>
      <c r="I222" s="99">
        <f>F222/E222*100</f>
        <v>100</v>
      </c>
      <c r="J222" s="36"/>
    </row>
    <row r="223" spans="1:14" s="37" customFormat="1" ht="90" x14ac:dyDescent="0.25">
      <c r="A223" s="260"/>
      <c r="B223" s="429" t="s">
        <v>316</v>
      </c>
      <c r="C223" s="171"/>
      <c r="D223" s="171">
        <f t="shared" ref="D223:F223" si="35">311+1000+1500+1000</f>
        <v>3811</v>
      </c>
      <c r="E223" s="171">
        <f t="shared" si="35"/>
        <v>3811</v>
      </c>
      <c r="F223" s="171">
        <f t="shared" si="35"/>
        <v>3811</v>
      </c>
      <c r="G223" s="99"/>
      <c r="H223" s="99">
        <f t="shared" si="33"/>
        <v>100</v>
      </c>
      <c r="I223" s="99">
        <f>F223/E223*100</f>
        <v>100</v>
      </c>
      <c r="J223" s="36"/>
    </row>
    <row r="224" spans="1:14" s="37" customFormat="1" x14ac:dyDescent="0.25">
      <c r="A224" s="260"/>
      <c r="B224" s="430" t="s">
        <v>314</v>
      </c>
      <c r="C224" s="179"/>
      <c r="D224" s="179">
        <v>1000</v>
      </c>
      <c r="E224" s="179">
        <v>1000</v>
      </c>
      <c r="F224" s="179">
        <v>1000</v>
      </c>
      <c r="G224" s="99"/>
      <c r="H224" s="99"/>
      <c r="I224" s="99"/>
      <c r="J224" s="36"/>
    </row>
    <row r="225" spans="1:14" s="37" customFormat="1" x14ac:dyDescent="0.25">
      <c r="A225" s="260"/>
      <c r="B225" s="430" t="s">
        <v>181</v>
      </c>
      <c r="C225" s="179"/>
      <c r="D225" s="179">
        <v>1500</v>
      </c>
      <c r="E225" s="179">
        <v>1500</v>
      </c>
      <c r="F225" s="179">
        <v>1500</v>
      </c>
      <c r="G225" s="99"/>
      <c r="H225" s="99"/>
      <c r="I225" s="99"/>
      <c r="J225" s="36"/>
    </row>
    <row r="226" spans="1:14" s="37" customFormat="1" x14ac:dyDescent="0.25">
      <c r="A226" s="260"/>
      <c r="B226" s="430" t="s">
        <v>315</v>
      </c>
      <c r="C226" s="179"/>
      <c r="D226" s="179">
        <v>1000</v>
      </c>
      <c r="E226" s="179">
        <v>1000</v>
      </c>
      <c r="F226" s="179">
        <v>1000</v>
      </c>
      <c r="G226" s="99"/>
      <c r="H226" s="99"/>
      <c r="I226" s="99"/>
      <c r="J226" s="36"/>
    </row>
    <row r="227" spans="1:14" s="37" customFormat="1" x14ac:dyDescent="0.25">
      <c r="A227" s="260"/>
      <c r="B227" s="430" t="s">
        <v>241</v>
      </c>
      <c r="C227" s="179"/>
      <c r="D227" s="179">
        <v>311</v>
      </c>
      <c r="E227" s="179">
        <v>311</v>
      </c>
      <c r="F227" s="179">
        <v>311</v>
      </c>
      <c r="G227" s="99"/>
      <c r="H227" s="99"/>
      <c r="I227" s="99"/>
      <c r="J227" s="36"/>
    </row>
    <row r="228" spans="1:14" s="37" customFormat="1" hidden="1" x14ac:dyDescent="0.25">
      <c r="A228" s="260"/>
      <c r="B228" s="259"/>
      <c r="C228" s="171"/>
      <c r="D228" s="171"/>
      <c r="E228" s="171"/>
      <c r="F228" s="171"/>
      <c r="G228" s="99"/>
      <c r="H228" s="99"/>
      <c r="I228" s="99"/>
      <c r="J228" s="36"/>
    </row>
    <row r="229" spans="1:14" s="37" customFormat="1" hidden="1" x14ac:dyDescent="0.25">
      <c r="A229" s="260"/>
      <c r="B229" s="259"/>
      <c r="C229" s="171"/>
      <c r="D229" s="171"/>
      <c r="E229" s="171"/>
      <c r="F229" s="171"/>
      <c r="G229" s="99"/>
      <c r="H229" s="99"/>
      <c r="I229" s="99"/>
      <c r="J229" s="36"/>
    </row>
    <row r="230" spans="1:14" hidden="1" x14ac:dyDescent="0.25"/>
    <row r="231" spans="1:14" s="18" customFormat="1" ht="20.25" customHeight="1" x14ac:dyDescent="0.25">
      <c r="A231" s="475" t="s">
        <v>265</v>
      </c>
      <c r="B231" s="476"/>
      <c r="C231" s="202">
        <f>C212</f>
        <v>80.900000000000006</v>
      </c>
      <c r="D231" s="202">
        <f t="shared" ref="D231:F231" si="36">D212</f>
        <v>5032.42</v>
      </c>
      <c r="E231" s="202">
        <f t="shared" si="36"/>
        <v>5032.42</v>
      </c>
      <c r="F231" s="202">
        <f t="shared" si="36"/>
        <v>5032.42</v>
      </c>
      <c r="G231" s="22">
        <f t="shared" ref="G231:N231" si="37">G219+G214</f>
        <v>664.30160692212598</v>
      </c>
      <c r="H231" s="22">
        <f t="shared" si="37"/>
        <v>500</v>
      </c>
      <c r="I231" s="22">
        <f t="shared" si="37"/>
        <v>400</v>
      </c>
      <c r="J231" s="22">
        <f t="shared" si="37"/>
        <v>0</v>
      </c>
      <c r="K231" s="22">
        <f t="shared" si="37"/>
        <v>0</v>
      </c>
      <c r="L231" s="22">
        <f t="shared" si="37"/>
        <v>0</v>
      </c>
      <c r="M231" s="22">
        <f t="shared" si="37"/>
        <v>0</v>
      </c>
      <c r="N231" s="22">
        <f t="shared" si="37"/>
        <v>0</v>
      </c>
    </row>
    <row r="232" spans="1:14" s="2" customFormat="1" x14ac:dyDescent="0.25">
      <c r="A232" s="268"/>
      <c r="B232" s="269"/>
      <c r="C232" s="270"/>
      <c r="D232" s="270"/>
      <c r="E232" s="270"/>
      <c r="F232" s="270"/>
      <c r="G232" s="157"/>
      <c r="H232" s="157"/>
      <c r="I232" s="157"/>
      <c r="J232" s="180"/>
    </row>
    <row r="233" spans="1:14" s="3" customFormat="1" ht="58.7" customHeight="1" x14ac:dyDescent="0.3">
      <c r="A233" s="458" t="s">
        <v>73</v>
      </c>
      <c r="B233" s="458"/>
      <c r="C233" s="325">
        <f>C210+C231</f>
        <v>289799.10000000003</v>
      </c>
      <c r="D233" s="325">
        <f>D210+D231</f>
        <v>326746.22000000003</v>
      </c>
      <c r="E233" s="325">
        <f t="shared" ref="E233:F233" si="38">E210+E231</f>
        <v>208183.82000000004</v>
      </c>
      <c r="F233" s="325">
        <f t="shared" si="38"/>
        <v>177891.02000000002</v>
      </c>
      <c r="G233" s="326">
        <f>F233/C233*100</f>
        <v>61.384255506659613</v>
      </c>
      <c r="H233" s="327">
        <f>F233/D233*100</f>
        <v>54.443176113865988</v>
      </c>
      <c r="I233" s="328">
        <f>F233/E233*100</f>
        <v>85.449013280667046</v>
      </c>
      <c r="J233" s="150"/>
    </row>
    <row r="234" spans="1:14" s="276" customFormat="1" hidden="1" x14ac:dyDescent="0.25">
      <c r="A234" s="271"/>
      <c r="B234" s="272"/>
      <c r="C234" s="371">
        <v>289799.05499999999</v>
      </c>
      <c r="D234" s="371">
        <v>326746.19199999998</v>
      </c>
      <c r="E234" s="371">
        <v>208183.83300000001</v>
      </c>
      <c r="F234" s="371">
        <v>177890.97700000001</v>
      </c>
      <c r="G234" s="273"/>
      <c r="H234" s="273"/>
      <c r="I234" s="274"/>
      <c r="J234" s="275"/>
    </row>
    <row r="235" spans="1:14" s="2" customFormat="1" ht="20.25" x14ac:dyDescent="0.3">
      <c r="A235" s="212"/>
      <c r="B235" s="472" t="s">
        <v>74</v>
      </c>
      <c r="C235" s="473"/>
      <c r="D235" s="473"/>
      <c r="E235" s="473"/>
      <c r="F235" s="473"/>
      <c r="G235" s="473"/>
      <c r="H235" s="473"/>
      <c r="I235" s="474"/>
      <c r="J235" s="142"/>
    </row>
    <row r="236" spans="1:14" s="215" customFormat="1" x14ac:dyDescent="0.25">
      <c r="A236" s="212"/>
      <c r="B236" s="201" t="s">
        <v>5</v>
      </c>
      <c r="C236" s="202">
        <f>C237+C239</f>
        <v>525</v>
      </c>
      <c r="D236" s="202">
        <f t="shared" ref="D236:F236" si="39">D237+D239</f>
        <v>605</v>
      </c>
      <c r="E236" s="202">
        <f t="shared" si="39"/>
        <v>425</v>
      </c>
      <c r="F236" s="202">
        <f t="shared" si="39"/>
        <v>300.7</v>
      </c>
      <c r="G236" s="213">
        <f>F236/C236*100</f>
        <v>57.276190476190472</v>
      </c>
      <c r="H236" s="213">
        <f>F236/D236*100</f>
        <v>49.702479338842977</v>
      </c>
      <c r="I236" s="213">
        <f>F236/E236*100</f>
        <v>70.752941176470586</v>
      </c>
      <c r="J236" s="214" t="e">
        <f>J237+J239+J256</f>
        <v>#REF!</v>
      </c>
    </row>
    <row r="237" spans="1:14" s="2" customFormat="1" ht="81.75" customHeight="1" x14ac:dyDescent="0.25">
      <c r="A237" s="177" t="s">
        <v>75</v>
      </c>
      <c r="B237" s="148" t="s">
        <v>7</v>
      </c>
      <c r="C237" s="1">
        <f>C238</f>
        <v>57</v>
      </c>
      <c r="D237" s="1">
        <f t="shared" ref="D237:F237" si="40">D238</f>
        <v>57</v>
      </c>
      <c r="E237" s="1">
        <f t="shared" si="40"/>
        <v>57</v>
      </c>
      <c r="F237" s="1">
        <f t="shared" si="40"/>
        <v>45.6</v>
      </c>
      <c r="G237" s="179">
        <f>F237/C237*100</f>
        <v>80</v>
      </c>
      <c r="H237" s="179">
        <f>F237/D237*100</f>
        <v>80</v>
      </c>
      <c r="I237" s="179">
        <f>F237/E237*100</f>
        <v>80</v>
      </c>
      <c r="J237" s="180"/>
    </row>
    <row r="238" spans="1:14" s="2" customFormat="1" ht="34.700000000000003" customHeight="1" x14ac:dyDescent="0.25">
      <c r="A238" s="177"/>
      <c r="B238" s="185" t="s">
        <v>243</v>
      </c>
      <c r="C238" s="1">
        <v>57</v>
      </c>
      <c r="D238" s="1">
        <v>57</v>
      </c>
      <c r="E238" s="1">
        <v>57</v>
      </c>
      <c r="F238" s="1">
        <v>45.6</v>
      </c>
      <c r="G238" s="179">
        <f t="shared" ref="G238:G245" si="41">F238/C238*100</f>
        <v>80</v>
      </c>
      <c r="H238" s="179">
        <f t="shared" ref="H238:H245" si="42">F238/D238*100</f>
        <v>80</v>
      </c>
      <c r="I238" s="179">
        <f t="shared" ref="I238:I245" si="43">F238/E238*100</f>
        <v>80</v>
      </c>
      <c r="J238" s="180"/>
    </row>
    <row r="239" spans="1:14" s="2" customFormat="1" ht="47.25" x14ac:dyDescent="0.25">
      <c r="A239" s="177" t="s">
        <v>56</v>
      </c>
      <c r="B239" s="185" t="s">
        <v>8</v>
      </c>
      <c r="C239" s="1">
        <f>C240+C241+C242+C243+C244+C245</f>
        <v>468</v>
      </c>
      <c r="D239" s="1">
        <f t="shared" ref="D239:F239" si="44">D240+D241+D242+D243+D244+D245</f>
        <v>548</v>
      </c>
      <c r="E239" s="1">
        <f t="shared" si="44"/>
        <v>368</v>
      </c>
      <c r="F239" s="1">
        <f t="shared" si="44"/>
        <v>255.1</v>
      </c>
      <c r="G239" s="179">
        <f t="shared" si="41"/>
        <v>54.508547008547005</v>
      </c>
      <c r="H239" s="179">
        <f t="shared" si="42"/>
        <v>46.551094890510946</v>
      </c>
      <c r="I239" s="179">
        <f t="shared" si="43"/>
        <v>69.320652173913047</v>
      </c>
      <c r="J239" s="180"/>
    </row>
    <row r="240" spans="1:14" s="14" customFormat="1" ht="31.5" x14ac:dyDescent="0.25">
      <c r="A240" s="377"/>
      <c r="B240" s="178" t="s">
        <v>266</v>
      </c>
      <c r="C240" s="376">
        <v>66</v>
      </c>
      <c r="D240" s="376">
        <v>66</v>
      </c>
      <c r="E240" s="376">
        <v>66</v>
      </c>
      <c r="F240" s="376">
        <v>66</v>
      </c>
      <c r="G240" s="40">
        <f t="shared" si="41"/>
        <v>100</v>
      </c>
      <c r="H240" s="40">
        <f t="shared" si="42"/>
        <v>100</v>
      </c>
      <c r="I240" s="40">
        <f t="shared" si="43"/>
        <v>100</v>
      </c>
      <c r="J240" s="100"/>
    </row>
    <row r="241" spans="1:15" s="2" customFormat="1" ht="47.25" x14ac:dyDescent="0.25">
      <c r="A241" s="177"/>
      <c r="B241" s="178" t="s">
        <v>229</v>
      </c>
      <c r="C241" s="1">
        <v>135</v>
      </c>
      <c r="D241" s="1">
        <v>135</v>
      </c>
      <c r="E241" s="1">
        <v>45</v>
      </c>
      <c r="F241" s="1"/>
      <c r="G241" s="179">
        <f t="shared" si="41"/>
        <v>0</v>
      </c>
      <c r="H241" s="179">
        <f t="shared" si="42"/>
        <v>0</v>
      </c>
      <c r="I241" s="179">
        <f t="shared" si="43"/>
        <v>0</v>
      </c>
      <c r="J241" s="180"/>
    </row>
    <row r="242" spans="1:15" hidden="1" x14ac:dyDescent="0.25">
      <c r="A242" s="38"/>
      <c r="B242" s="39" t="s">
        <v>103</v>
      </c>
      <c r="C242" s="35"/>
      <c r="D242" s="35"/>
      <c r="E242" s="35"/>
      <c r="F242" s="35"/>
      <c r="G242" s="40" t="e">
        <f t="shared" si="41"/>
        <v>#DIV/0!</v>
      </c>
      <c r="H242" s="40" t="e">
        <f t="shared" si="42"/>
        <v>#DIV/0!</v>
      </c>
      <c r="I242" s="40" t="e">
        <f t="shared" si="43"/>
        <v>#DIV/0!</v>
      </c>
      <c r="J242" s="41"/>
    </row>
    <row r="243" spans="1:15" s="2" customFormat="1" ht="31.5" customHeight="1" x14ac:dyDescent="0.25">
      <c r="A243" s="177"/>
      <c r="B243" s="178" t="s">
        <v>242</v>
      </c>
      <c r="C243" s="1">
        <v>90</v>
      </c>
      <c r="D243" s="1">
        <v>90</v>
      </c>
      <c r="E243" s="4"/>
      <c r="F243" s="4"/>
      <c r="G243" s="179">
        <f t="shared" si="41"/>
        <v>0</v>
      </c>
      <c r="H243" s="179">
        <f t="shared" si="42"/>
        <v>0</v>
      </c>
      <c r="I243" s="179" t="e">
        <f t="shared" si="43"/>
        <v>#DIV/0!</v>
      </c>
      <c r="J243" s="180"/>
    </row>
    <row r="244" spans="1:15" s="2" customFormat="1" ht="66" customHeight="1" x14ac:dyDescent="0.25">
      <c r="A244" s="177"/>
      <c r="B244" s="297" t="s">
        <v>297</v>
      </c>
      <c r="C244" s="179">
        <v>90</v>
      </c>
      <c r="D244" s="179">
        <v>170</v>
      </c>
      <c r="E244" s="179">
        <v>170</v>
      </c>
      <c r="F244" s="179">
        <v>134.19999999999999</v>
      </c>
      <c r="G244" s="179">
        <f t="shared" si="41"/>
        <v>149.11111111111111</v>
      </c>
      <c r="H244" s="179">
        <f t="shared" si="42"/>
        <v>78.941176470588232</v>
      </c>
      <c r="I244" s="179">
        <f t="shared" si="43"/>
        <v>78.941176470588232</v>
      </c>
      <c r="J244" s="180"/>
    </row>
    <row r="245" spans="1:15" s="2" customFormat="1" ht="33.75" customHeight="1" x14ac:dyDescent="0.25">
      <c r="A245" s="177"/>
      <c r="B245" s="297" t="s">
        <v>251</v>
      </c>
      <c r="C245" s="179">
        <v>87</v>
      </c>
      <c r="D245" s="179">
        <v>87</v>
      </c>
      <c r="E245" s="179">
        <v>87</v>
      </c>
      <c r="F245" s="179">
        <v>54.9</v>
      </c>
      <c r="G245" s="179">
        <f t="shared" si="41"/>
        <v>63.103448275862064</v>
      </c>
      <c r="H245" s="179">
        <f t="shared" si="42"/>
        <v>63.103448275862064</v>
      </c>
      <c r="I245" s="179">
        <f t="shared" si="43"/>
        <v>63.103448275862064</v>
      </c>
      <c r="J245" s="180"/>
    </row>
    <row r="246" spans="1:15" s="3" customFormat="1" x14ac:dyDescent="0.25">
      <c r="A246" s="5"/>
      <c r="B246" s="201" t="s">
        <v>19</v>
      </c>
      <c r="C246" s="202">
        <f>C247+C250+C252+C251+C253+C254+C255</f>
        <v>150</v>
      </c>
      <c r="D246" s="202">
        <f>D247+D250+D252+D251+D253+D254+D255</f>
        <v>5440.8</v>
      </c>
      <c r="E246" s="202">
        <f>E247+E250+E252+E251+E253+E254+E255</f>
        <v>4033.4</v>
      </c>
      <c r="F246" s="381">
        <f>F247+F250+F252+F251+F253+F254+F255</f>
        <v>1268</v>
      </c>
      <c r="G246" s="202" t="e">
        <f t="shared" ref="G246:N246" si="45">G247+G250+G256+G252+G251+G253</f>
        <v>#DIV/0!</v>
      </c>
      <c r="H246" s="202" t="e">
        <f t="shared" si="45"/>
        <v>#REF!</v>
      </c>
      <c r="I246" s="202" t="e">
        <f t="shared" si="45"/>
        <v>#REF!</v>
      </c>
      <c r="J246" s="202" t="e">
        <f t="shared" si="45"/>
        <v>#REF!</v>
      </c>
      <c r="K246" s="202" t="e">
        <f t="shared" si="45"/>
        <v>#REF!</v>
      </c>
      <c r="L246" s="202" t="e">
        <f t="shared" si="45"/>
        <v>#REF!</v>
      </c>
      <c r="M246" s="202" t="e">
        <f t="shared" si="45"/>
        <v>#REF!</v>
      </c>
      <c r="N246" s="202" t="e">
        <f t="shared" si="45"/>
        <v>#REF!</v>
      </c>
    </row>
    <row r="247" spans="1:15" s="2" customFormat="1" ht="62.25" customHeight="1" x14ac:dyDescent="0.25">
      <c r="A247" s="188">
        <v>1021</v>
      </c>
      <c r="B247" s="228" t="s">
        <v>200</v>
      </c>
      <c r="C247" s="220">
        <f>C248+C249</f>
        <v>150</v>
      </c>
      <c r="D247" s="220">
        <f t="shared" ref="D247:N247" si="46">D248+D249</f>
        <v>150</v>
      </c>
      <c r="E247" s="378">
        <f t="shared" si="46"/>
        <v>0</v>
      </c>
      <c r="F247" s="220">
        <f t="shared" si="46"/>
        <v>0</v>
      </c>
      <c r="G247" s="380">
        <f t="shared" si="46"/>
        <v>0</v>
      </c>
      <c r="H247" s="220">
        <f t="shared" si="46"/>
        <v>0</v>
      </c>
      <c r="I247" s="220">
        <f t="shared" si="46"/>
        <v>0</v>
      </c>
      <c r="J247" s="220">
        <f t="shared" si="46"/>
        <v>0</v>
      </c>
      <c r="K247" s="220">
        <f t="shared" si="46"/>
        <v>0</v>
      </c>
      <c r="L247" s="220">
        <f t="shared" si="46"/>
        <v>0</v>
      </c>
      <c r="M247" s="220">
        <f t="shared" si="46"/>
        <v>0</v>
      </c>
      <c r="N247" s="378">
        <f t="shared" si="46"/>
        <v>0</v>
      </c>
      <c r="O247" s="379"/>
    </row>
    <row r="248" spans="1:15" s="428" customFormat="1" x14ac:dyDescent="0.25">
      <c r="A248" s="424"/>
      <c r="B248" s="425" t="s">
        <v>309</v>
      </c>
      <c r="C248" s="387">
        <v>150</v>
      </c>
      <c r="D248" s="387">
        <v>150</v>
      </c>
      <c r="E248" s="387"/>
      <c r="F248" s="426"/>
      <c r="G248" s="232"/>
      <c r="H248" s="232"/>
      <c r="I248" s="232"/>
      <c r="J248" s="427"/>
    </row>
    <row r="249" spans="1:15" s="106" customFormat="1" hidden="1" x14ac:dyDescent="0.25">
      <c r="A249" s="102"/>
      <c r="B249" s="103"/>
      <c r="C249" s="57"/>
      <c r="D249" s="57"/>
      <c r="E249" s="57"/>
      <c r="F249" s="107"/>
      <c r="G249" s="104"/>
      <c r="H249" s="104"/>
      <c r="I249" s="104"/>
      <c r="J249" s="105"/>
    </row>
    <row r="250" spans="1:15" s="2" customFormat="1" ht="173.25" x14ac:dyDescent="0.25">
      <c r="A250" s="188">
        <v>1184</v>
      </c>
      <c r="B250" s="421" t="s">
        <v>303</v>
      </c>
      <c r="C250" s="220"/>
      <c r="D250" s="220">
        <v>903.1</v>
      </c>
      <c r="E250" s="220">
        <v>498.7</v>
      </c>
      <c r="F250" s="220"/>
      <c r="G250" s="157" t="e">
        <f>F250/C250*100</f>
        <v>#DIV/0!</v>
      </c>
      <c r="H250" s="157">
        <f>F250/D250*100</f>
        <v>0</v>
      </c>
      <c r="I250" s="157">
        <f>F250/E250*100</f>
        <v>0</v>
      </c>
      <c r="J250" s="142"/>
    </row>
    <row r="251" spans="1:15" s="278" customFormat="1" ht="173.25" x14ac:dyDescent="0.25">
      <c r="A251" s="188">
        <v>1291</v>
      </c>
      <c r="B251" s="298" t="s">
        <v>308</v>
      </c>
      <c r="C251" s="225"/>
      <c r="D251" s="220">
        <v>250.4</v>
      </c>
      <c r="E251" s="225"/>
      <c r="F251" s="354"/>
      <c r="G251" s="172"/>
      <c r="H251" s="172"/>
      <c r="I251" s="172"/>
      <c r="J251" s="277"/>
    </row>
    <row r="252" spans="1:15" s="278" customFormat="1" ht="157.5" x14ac:dyDescent="0.25">
      <c r="A252" s="188">
        <v>1292</v>
      </c>
      <c r="B252" s="298" t="s">
        <v>310</v>
      </c>
      <c r="C252" s="220"/>
      <c r="D252" s="220">
        <v>714.3</v>
      </c>
      <c r="E252" s="220">
        <v>714.3</v>
      </c>
      <c r="F252" s="220"/>
      <c r="G252" s="172"/>
      <c r="H252" s="172"/>
      <c r="I252" s="172"/>
      <c r="J252" s="277"/>
    </row>
    <row r="253" spans="1:15" s="106" customFormat="1" ht="65.25" customHeight="1" x14ac:dyDescent="0.25">
      <c r="A253" s="188">
        <v>1403</v>
      </c>
      <c r="B253" s="298" t="s">
        <v>259</v>
      </c>
      <c r="C253" s="220"/>
      <c r="D253" s="220">
        <v>2052.6</v>
      </c>
      <c r="E253" s="220">
        <v>1450</v>
      </c>
      <c r="F253" s="220">
        <v>1077.9000000000001</v>
      </c>
      <c r="G253" s="104"/>
      <c r="H253" s="104"/>
      <c r="I253" s="104"/>
      <c r="J253" s="105"/>
    </row>
    <row r="254" spans="1:15" s="278" customFormat="1" ht="78.75" x14ac:dyDescent="0.25">
      <c r="A254" s="188">
        <v>1700</v>
      </c>
      <c r="B254" s="298" t="s">
        <v>260</v>
      </c>
      <c r="C254" s="220"/>
      <c r="D254" s="220">
        <v>941.6</v>
      </c>
      <c r="E254" s="220">
        <v>941.6</v>
      </c>
      <c r="F254" s="220">
        <v>190.1</v>
      </c>
      <c r="G254" s="172"/>
      <c r="H254" s="172"/>
      <c r="I254" s="172"/>
      <c r="J254" s="277"/>
    </row>
    <row r="255" spans="1:15" s="278" customFormat="1" ht="78.75" x14ac:dyDescent="0.25">
      <c r="A255" s="188">
        <v>1701</v>
      </c>
      <c r="B255" s="298" t="s">
        <v>261</v>
      </c>
      <c r="C255" s="220"/>
      <c r="D255" s="220">
        <v>428.8</v>
      </c>
      <c r="E255" s="220">
        <v>428.8</v>
      </c>
      <c r="F255" s="220"/>
      <c r="G255" s="172"/>
      <c r="H255" s="172"/>
      <c r="I255" s="172"/>
      <c r="J255" s="277"/>
    </row>
    <row r="256" spans="1:15" s="2" customFormat="1" x14ac:dyDescent="0.25">
      <c r="A256" s="188"/>
      <c r="B256" s="189" t="s">
        <v>99</v>
      </c>
      <c r="C256" s="190">
        <f>C258+C259</f>
        <v>55</v>
      </c>
      <c r="D256" s="190">
        <f t="shared" ref="D256:F256" si="47">D258+D259</f>
        <v>288.10000000000002</v>
      </c>
      <c r="E256" s="190">
        <f t="shared" si="47"/>
        <v>288.10000000000002</v>
      </c>
      <c r="F256" s="190">
        <f t="shared" si="47"/>
        <v>62.4</v>
      </c>
      <c r="G256" s="190" t="e">
        <f>G258+#REF!</f>
        <v>#REF!</v>
      </c>
      <c r="H256" s="190" t="e">
        <f>H258+#REF!</f>
        <v>#REF!</v>
      </c>
      <c r="I256" s="190" t="e">
        <f>I258+#REF!</f>
        <v>#REF!</v>
      </c>
      <c r="J256" s="190" t="e">
        <f>J258+#REF!</f>
        <v>#REF!</v>
      </c>
      <c r="K256" s="190" t="e">
        <f>K258+#REF!</f>
        <v>#REF!</v>
      </c>
      <c r="L256" s="190" t="e">
        <f>L258+#REF!</f>
        <v>#REF!</v>
      </c>
      <c r="M256" s="190" t="e">
        <f>M258+#REF!</f>
        <v>#REF!</v>
      </c>
      <c r="N256" s="190" t="e">
        <f>N258+#REF!</f>
        <v>#REF!</v>
      </c>
    </row>
    <row r="257" spans="1:10" s="2" customFormat="1" hidden="1" x14ac:dyDescent="0.25">
      <c r="A257" s="184"/>
      <c r="B257" s="185"/>
      <c r="C257" s="187"/>
      <c r="D257" s="187"/>
      <c r="E257" s="187"/>
      <c r="F257" s="187"/>
      <c r="G257" s="186"/>
      <c r="H257" s="186"/>
      <c r="I257" s="186"/>
      <c r="J257" s="142"/>
    </row>
    <row r="258" spans="1:10" s="2" customFormat="1" ht="110.25" x14ac:dyDescent="0.25">
      <c r="A258" s="155">
        <v>3104</v>
      </c>
      <c r="B258" s="185" t="s">
        <v>318</v>
      </c>
      <c r="C258" s="1">
        <v>55</v>
      </c>
      <c r="D258" s="1">
        <v>278</v>
      </c>
      <c r="E258" s="1">
        <v>278</v>
      </c>
      <c r="F258" s="1">
        <v>52.3</v>
      </c>
      <c r="G258" s="186"/>
      <c r="H258" s="186"/>
      <c r="I258" s="186"/>
      <c r="J258" s="142"/>
    </row>
    <row r="259" spans="1:10" s="2" customFormat="1" ht="116.25" customHeight="1" x14ac:dyDescent="0.25">
      <c r="A259" s="155">
        <v>3250</v>
      </c>
      <c r="B259" s="185" t="s">
        <v>319</v>
      </c>
      <c r="C259" s="1"/>
      <c r="D259" s="1">
        <v>10.1</v>
      </c>
      <c r="E259" s="1">
        <v>10.1</v>
      </c>
      <c r="F259" s="1">
        <v>10.1</v>
      </c>
      <c r="G259" s="186"/>
      <c r="H259" s="186"/>
      <c r="I259" s="186"/>
      <c r="J259" s="142"/>
    </row>
    <row r="260" spans="1:10" s="8" customFormat="1" x14ac:dyDescent="0.25">
      <c r="A260" s="184"/>
      <c r="B260" s="189" t="s">
        <v>13</v>
      </c>
      <c r="C260" s="190">
        <f>C262+C275</f>
        <v>3431.6</v>
      </c>
      <c r="D260" s="190">
        <f>D262+D275</f>
        <v>3844.3999999999996</v>
      </c>
      <c r="E260" s="190">
        <f>E262+E275</f>
        <v>2437.1</v>
      </c>
      <c r="F260" s="190">
        <f>F262+F275</f>
        <v>1796.9</v>
      </c>
      <c r="G260" s="186">
        <f t="shared" ref="G260:G265" si="48">F260/C260*100</f>
        <v>52.36332905933093</v>
      </c>
      <c r="H260" s="186">
        <f>F260/D260*100</f>
        <v>46.740713765477068</v>
      </c>
      <c r="I260" s="186">
        <f>F260/E260*100</f>
        <v>73.731073817241807</v>
      </c>
      <c r="J260" s="218"/>
    </row>
    <row r="261" spans="1:10" s="115" customFormat="1" ht="31.5" hidden="1" x14ac:dyDescent="0.25">
      <c r="A261" s="46"/>
      <c r="B261" s="113" t="s">
        <v>65</v>
      </c>
      <c r="C261" s="35">
        <f>C262+C275</f>
        <v>3431.6</v>
      </c>
      <c r="D261" s="35">
        <f>D262+D275</f>
        <v>3844.3999999999996</v>
      </c>
      <c r="E261" s="35">
        <f>E262+E275</f>
        <v>2437.1</v>
      </c>
      <c r="F261" s="35">
        <f>F262+F275</f>
        <v>1796.9</v>
      </c>
      <c r="G261" s="94">
        <f t="shared" si="48"/>
        <v>52.36332905933093</v>
      </c>
      <c r="H261" s="94">
        <f t="shared" ref="H261:H267" si="49">F261/D261*100</f>
        <v>46.740713765477068</v>
      </c>
      <c r="I261" s="94">
        <f t="shared" ref="I261:I268" si="50">F261/E261*100</f>
        <v>73.731073817241807</v>
      </c>
      <c r="J261" s="114"/>
    </row>
    <row r="262" spans="1:10" s="159" customFormat="1" ht="63" x14ac:dyDescent="0.25">
      <c r="A262" s="155">
        <v>2010</v>
      </c>
      <c r="B262" s="156" t="s">
        <v>205</v>
      </c>
      <c r="C262" s="1">
        <f>C271+C272+C273+C274</f>
        <v>3431.6</v>
      </c>
      <c r="D262" s="1">
        <f t="shared" ref="D262:F262" si="51">D271+D272+D273+D274</f>
        <v>3844.3999999999996</v>
      </c>
      <c r="E262" s="1">
        <f t="shared" si="51"/>
        <v>2437.1</v>
      </c>
      <c r="F262" s="1">
        <f t="shared" si="51"/>
        <v>1796.9</v>
      </c>
      <c r="G262" s="157">
        <f t="shared" si="48"/>
        <v>52.36332905933093</v>
      </c>
      <c r="H262" s="157">
        <f t="shared" si="49"/>
        <v>46.740713765477068</v>
      </c>
      <c r="I262" s="157">
        <f t="shared" si="50"/>
        <v>73.731073817241807</v>
      </c>
      <c r="J262" s="158"/>
    </row>
    <row r="263" spans="1:10" s="159" customFormat="1" ht="59.25" hidden="1" customHeight="1" x14ac:dyDescent="0.25">
      <c r="A263" s="160"/>
      <c r="B263" s="161" t="s">
        <v>129</v>
      </c>
      <c r="C263" s="162"/>
      <c r="D263" s="162"/>
      <c r="E263" s="162"/>
      <c r="F263" s="162"/>
      <c r="G263" s="157"/>
      <c r="H263" s="157"/>
      <c r="I263" s="157"/>
      <c r="J263" s="158"/>
    </row>
    <row r="264" spans="1:10" s="159" customFormat="1" ht="30" hidden="1" x14ac:dyDescent="0.25">
      <c r="A264" s="160"/>
      <c r="B264" s="163" t="s">
        <v>158</v>
      </c>
      <c r="C264" s="162"/>
      <c r="D264" s="162"/>
      <c r="E264" s="162"/>
      <c r="F264" s="162"/>
      <c r="G264" s="157"/>
      <c r="H264" s="157"/>
      <c r="I264" s="157"/>
      <c r="J264" s="158"/>
    </row>
    <row r="265" spans="1:10" s="166" customFormat="1" hidden="1" x14ac:dyDescent="0.25">
      <c r="A265" s="10"/>
      <c r="B265" s="164" t="s">
        <v>143</v>
      </c>
      <c r="C265" s="4"/>
      <c r="D265" s="4"/>
      <c r="E265" s="4"/>
      <c r="F265" s="4"/>
      <c r="G265" s="157" t="e">
        <f t="shared" si="48"/>
        <v>#DIV/0!</v>
      </c>
      <c r="H265" s="157" t="e">
        <f t="shared" si="49"/>
        <v>#DIV/0!</v>
      </c>
      <c r="I265" s="157" t="e">
        <f t="shared" si="50"/>
        <v>#DIV/0!</v>
      </c>
      <c r="J265" s="165"/>
    </row>
    <row r="266" spans="1:10" s="166" customFormat="1" hidden="1" x14ac:dyDescent="0.25">
      <c r="A266" s="10"/>
      <c r="B266" s="164" t="s">
        <v>157</v>
      </c>
      <c r="C266" s="4"/>
      <c r="D266" s="4"/>
      <c r="E266" s="4"/>
      <c r="F266" s="4"/>
      <c r="G266" s="157"/>
      <c r="H266" s="157"/>
      <c r="I266" s="157"/>
      <c r="J266" s="165"/>
    </row>
    <row r="267" spans="1:10" s="166" customFormat="1" hidden="1" x14ac:dyDescent="0.25">
      <c r="A267" s="10"/>
      <c r="B267" s="164" t="s">
        <v>144</v>
      </c>
      <c r="C267" s="4"/>
      <c r="D267" s="4"/>
      <c r="E267" s="4"/>
      <c r="F267" s="4"/>
      <c r="G267" s="157"/>
      <c r="H267" s="157" t="e">
        <f t="shared" si="49"/>
        <v>#DIV/0!</v>
      </c>
      <c r="I267" s="157" t="e">
        <f t="shared" si="50"/>
        <v>#DIV/0!</v>
      </c>
      <c r="J267" s="165"/>
    </row>
    <row r="268" spans="1:10" s="166" customFormat="1" ht="17.45" hidden="1" customHeight="1" x14ac:dyDescent="0.25">
      <c r="A268" s="167"/>
      <c r="B268" s="168" t="s">
        <v>145</v>
      </c>
      <c r="C268" s="4"/>
      <c r="D268" s="4"/>
      <c r="E268" s="4"/>
      <c r="F268" s="4"/>
      <c r="G268" s="157"/>
      <c r="H268" s="157"/>
      <c r="I268" s="157" t="e">
        <f t="shared" si="50"/>
        <v>#DIV/0!</v>
      </c>
      <c r="J268" s="165"/>
    </row>
    <row r="269" spans="1:10" s="166" customFormat="1" hidden="1" x14ac:dyDescent="0.25">
      <c r="A269" s="10"/>
      <c r="B269" s="164" t="s">
        <v>146</v>
      </c>
      <c r="C269" s="4"/>
      <c r="D269" s="4"/>
      <c r="E269" s="4"/>
      <c r="F269" s="4"/>
      <c r="G269" s="157"/>
      <c r="H269" s="157"/>
      <c r="I269" s="157"/>
      <c r="J269" s="165"/>
    </row>
    <row r="270" spans="1:10" s="166" customFormat="1" ht="30.2" hidden="1" customHeight="1" x14ac:dyDescent="0.25">
      <c r="A270" s="10"/>
      <c r="B270" s="164" t="s">
        <v>147</v>
      </c>
      <c r="C270" s="4"/>
      <c r="D270" s="4"/>
      <c r="E270" s="4"/>
      <c r="F270" s="4"/>
      <c r="G270" s="157"/>
      <c r="H270" s="157"/>
      <c r="I270" s="157"/>
      <c r="J270" s="165"/>
    </row>
    <row r="271" spans="1:10" s="166" customFormat="1" ht="28.5" customHeight="1" x14ac:dyDescent="0.25">
      <c r="A271" s="10"/>
      <c r="B271" s="170" t="s">
        <v>271</v>
      </c>
      <c r="C271" s="171">
        <v>771</v>
      </c>
      <c r="D271" s="171">
        <v>771</v>
      </c>
      <c r="E271" s="171">
        <v>694</v>
      </c>
      <c r="F271" s="171">
        <v>534.4</v>
      </c>
      <c r="G271" s="157"/>
      <c r="H271" s="157"/>
      <c r="I271" s="157"/>
      <c r="J271" s="165"/>
    </row>
    <row r="272" spans="1:10" s="159" customFormat="1" ht="90" x14ac:dyDescent="0.25">
      <c r="A272" s="169"/>
      <c r="B272" s="170" t="s">
        <v>274</v>
      </c>
      <c r="C272" s="171">
        <v>2660.6</v>
      </c>
      <c r="D272" s="171">
        <v>2660.6</v>
      </c>
      <c r="E272" s="171">
        <v>1330.3</v>
      </c>
      <c r="F272" s="171">
        <v>1262.5</v>
      </c>
      <c r="G272" s="172">
        <f>F272/C272*100</f>
        <v>47.451702623468393</v>
      </c>
      <c r="H272" s="172">
        <f>F272/D272*100</f>
        <v>47.451702623468393</v>
      </c>
      <c r="I272" s="172">
        <f>F272/E272*100</f>
        <v>94.903405246936785</v>
      </c>
      <c r="J272" s="158"/>
    </row>
    <row r="273" spans="1:14" s="159" customFormat="1" ht="45" x14ac:dyDescent="0.25">
      <c r="A273" s="169"/>
      <c r="B273" s="170" t="s">
        <v>272</v>
      </c>
      <c r="C273" s="171"/>
      <c r="D273" s="171">
        <v>238.6</v>
      </c>
      <c r="E273" s="171">
        <v>238.6</v>
      </c>
      <c r="F273" s="171"/>
      <c r="G273" s="172"/>
      <c r="H273" s="172"/>
      <c r="I273" s="172"/>
      <c r="J273" s="158"/>
    </row>
    <row r="274" spans="1:14" s="159" customFormat="1" ht="45" x14ac:dyDescent="0.25">
      <c r="A274" s="10"/>
      <c r="B274" s="173" t="s">
        <v>273</v>
      </c>
      <c r="C274" s="171"/>
      <c r="D274" s="171">
        <v>174.2</v>
      </c>
      <c r="E274" s="171">
        <v>174.2</v>
      </c>
      <c r="F274" s="171"/>
      <c r="G274" s="157"/>
      <c r="H274" s="157"/>
      <c r="I274" s="157"/>
      <c r="J274" s="158"/>
    </row>
    <row r="275" spans="1:14" s="64" customFormat="1" ht="47.25" hidden="1" x14ac:dyDescent="0.25">
      <c r="A275" s="46">
        <v>2111</v>
      </c>
      <c r="B275" s="113" t="s">
        <v>130</v>
      </c>
      <c r="C275" s="40">
        <f>C276+C277+C278</f>
        <v>0</v>
      </c>
      <c r="D275" s="40">
        <f t="shared" ref="D275:F275" si="52">D276+D277+D278</f>
        <v>0</v>
      </c>
      <c r="E275" s="40">
        <f t="shared" si="52"/>
        <v>0</v>
      </c>
      <c r="F275" s="40">
        <f t="shared" si="52"/>
        <v>0</v>
      </c>
      <c r="G275" s="40" t="e">
        <f>G276+#REF!+G277+G278</f>
        <v>#REF!</v>
      </c>
      <c r="H275" s="40" t="e">
        <f>H276+#REF!+H277+H278</f>
        <v>#REF!</v>
      </c>
      <c r="I275" s="40" t="e">
        <f>I276+#REF!+I277+I278</f>
        <v>#REF!</v>
      </c>
      <c r="J275" s="40" t="e">
        <f>J276+#REF!+J277+J278</f>
        <v>#REF!</v>
      </c>
      <c r="K275" s="40" t="e">
        <f>K276+#REF!+K277+K278</f>
        <v>#REF!</v>
      </c>
      <c r="L275" s="40" t="e">
        <f>L276+#REF!+L277+L278</f>
        <v>#REF!</v>
      </c>
      <c r="M275" s="40" t="e">
        <f>M276+#REF!+M277+M278</f>
        <v>#REF!</v>
      </c>
      <c r="N275" s="40" t="e">
        <f>N276+#REF!+N277+N278</f>
        <v>#REF!</v>
      </c>
    </row>
    <row r="276" spans="1:14" s="115" customFormat="1" ht="16.5" hidden="1" customHeight="1" x14ac:dyDescent="0.25">
      <c r="A276" s="98"/>
      <c r="B276" s="116" t="s">
        <v>131</v>
      </c>
      <c r="C276" s="62"/>
      <c r="D276" s="62"/>
      <c r="E276" s="62"/>
      <c r="F276" s="62"/>
      <c r="G276" s="104"/>
      <c r="H276" s="104"/>
      <c r="I276" s="104"/>
      <c r="J276" s="114"/>
    </row>
    <row r="277" spans="1:14" s="115" customFormat="1" ht="16.5" hidden="1" customHeight="1" x14ac:dyDescent="0.25">
      <c r="A277" s="98"/>
      <c r="B277" s="116" t="s">
        <v>141</v>
      </c>
      <c r="C277" s="62"/>
      <c r="D277" s="62"/>
      <c r="E277" s="62"/>
      <c r="F277" s="62"/>
      <c r="G277" s="104"/>
      <c r="H277" s="104"/>
      <c r="I277" s="104"/>
      <c r="J277" s="114"/>
    </row>
    <row r="278" spans="1:14" s="115" customFormat="1" ht="30" hidden="1" x14ac:dyDescent="0.25">
      <c r="A278" s="98"/>
      <c r="B278" s="116" t="s">
        <v>140</v>
      </c>
      <c r="C278" s="62"/>
      <c r="D278" s="62"/>
      <c r="E278" s="62"/>
      <c r="F278" s="62"/>
      <c r="G278" s="104"/>
      <c r="H278" s="104"/>
      <c r="I278" s="104"/>
      <c r="J278" s="114"/>
    </row>
    <row r="279" spans="1:14" s="234" customFormat="1" x14ac:dyDescent="0.25">
      <c r="A279" s="229"/>
      <c r="B279" s="230" t="s">
        <v>139</v>
      </c>
      <c r="C279" s="235">
        <f>C280</f>
        <v>70</v>
      </c>
      <c r="D279" s="235">
        <f t="shared" ref="D279:F279" si="53">D280</f>
        <v>70</v>
      </c>
      <c r="E279" s="235">
        <f t="shared" si="53"/>
        <v>70</v>
      </c>
      <c r="F279" s="235">
        <f t="shared" si="53"/>
        <v>66.400000000000006</v>
      </c>
      <c r="G279" s="232"/>
      <c r="H279" s="232"/>
      <c r="I279" s="232"/>
      <c r="J279" s="233"/>
    </row>
    <row r="280" spans="1:14" s="234" customFormat="1" ht="31.5" x14ac:dyDescent="0.25">
      <c r="A280" s="155">
        <v>3133</v>
      </c>
      <c r="B280" s="195" t="s">
        <v>267</v>
      </c>
      <c r="C280" s="231">
        <v>70</v>
      </c>
      <c r="D280" s="231">
        <v>70</v>
      </c>
      <c r="E280" s="231">
        <v>70</v>
      </c>
      <c r="F280" s="231">
        <v>66.400000000000006</v>
      </c>
      <c r="G280" s="232"/>
      <c r="H280" s="232"/>
      <c r="I280" s="232"/>
      <c r="J280" s="233"/>
    </row>
    <row r="281" spans="1:14" s="215" customFormat="1" x14ac:dyDescent="0.25">
      <c r="A281" s="212"/>
      <c r="B281" s="201" t="s">
        <v>21</v>
      </c>
      <c r="C281" s="213">
        <f>C282+C283</f>
        <v>60</v>
      </c>
      <c r="D281" s="213">
        <f t="shared" ref="D281:F281" si="54">D282+D283</f>
        <v>160</v>
      </c>
      <c r="E281" s="213">
        <f t="shared" si="54"/>
        <v>160</v>
      </c>
      <c r="F281" s="213">
        <f t="shared" si="54"/>
        <v>60</v>
      </c>
      <c r="G281" s="213">
        <f t="shared" ref="G281:N281" si="55">G282</f>
        <v>100</v>
      </c>
      <c r="H281" s="213">
        <f t="shared" si="55"/>
        <v>37.5</v>
      </c>
      <c r="I281" s="213">
        <f t="shared" si="55"/>
        <v>37.5</v>
      </c>
      <c r="J281" s="213">
        <f t="shared" si="55"/>
        <v>0</v>
      </c>
      <c r="K281" s="213">
        <f t="shared" si="55"/>
        <v>0</v>
      </c>
      <c r="L281" s="213">
        <f t="shared" si="55"/>
        <v>0</v>
      </c>
      <c r="M281" s="213">
        <f t="shared" si="55"/>
        <v>0</v>
      </c>
      <c r="N281" s="213">
        <f t="shared" si="55"/>
        <v>0</v>
      </c>
    </row>
    <row r="282" spans="1:14" s="2" customFormat="1" ht="31.5" x14ac:dyDescent="0.25">
      <c r="A282" s="155">
        <v>4030</v>
      </c>
      <c r="B282" s="148" t="s">
        <v>164</v>
      </c>
      <c r="C282" s="1">
        <v>60</v>
      </c>
      <c r="D282" s="1">
        <v>160</v>
      </c>
      <c r="E282" s="1">
        <v>160</v>
      </c>
      <c r="F282" s="1">
        <v>60</v>
      </c>
      <c r="G282" s="179">
        <f t="shared" ref="G282" si="56">F282/C282*100</f>
        <v>100</v>
      </c>
      <c r="H282" s="179">
        <f t="shared" ref="H282" si="57">F282/D282*100</f>
        <v>37.5</v>
      </c>
      <c r="I282" s="179">
        <f t="shared" ref="I282" si="58">F282/E282*100</f>
        <v>37.5</v>
      </c>
      <c r="J282" s="180"/>
    </row>
    <row r="283" spans="1:14" s="18" customFormat="1" ht="78.75" hidden="1" x14ac:dyDescent="0.25">
      <c r="A283" s="19">
        <v>4060</v>
      </c>
      <c r="B283" s="20" t="s">
        <v>220</v>
      </c>
      <c r="C283" s="26"/>
      <c r="D283" s="26"/>
      <c r="E283" s="26"/>
      <c r="F283" s="26"/>
      <c r="G283" s="26"/>
      <c r="H283" s="26"/>
      <c r="I283" s="26"/>
      <c r="J283" s="55"/>
    </row>
    <row r="284" spans="1:14" s="2" customFormat="1" x14ac:dyDescent="0.25">
      <c r="A284" s="212"/>
      <c r="B284" s="201" t="s">
        <v>22</v>
      </c>
      <c r="C284" s="202">
        <f>C290+C285+C288+C293+C299+C301+C303</f>
        <v>1067.4000000000001</v>
      </c>
      <c r="D284" s="202">
        <f>D290+D285+D288+D293+D299+D301+D303</f>
        <v>1792</v>
      </c>
      <c r="E284" s="202">
        <f>E290+E285+E288+E293+E299+E301+E303</f>
        <v>1603.3799999999999</v>
      </c>
      <c r="F284" s="202">
        <f>F290+F285+F288+F293+F299+F301+F303</f>
        <v>462.2</v>
      </c>
      <c r="G284" s="299">
        <f>F284/C284*100</f>
        <v>43.301480232340261</v>
      </c>
      <c r="H284" s="299">
        <f>F284/D284*100</f>
        <v>25.792410714285712</v>
      </c>
      <c r="I284" s="157">
        <f>F284/E284*100</f>
        <v>28.826603799473617</v>
      </c>
      <c r="J284" s="142"/>
    </row>
    <row r="285" spans="1:14" s="2" customFormat="1" ht="47.25" x14ac:dyDescent="0.25">
      <c r="A285" s="155">
        <v>6016</v>
      </c>
      <c r="B285" s="298" t="s">
        <v>291</v>
      </c>
      <c r="C285" s="1">
        <v>196.7</v>
      </c>
      <c r="D285" s="1">
        <v>463.9</v>
      </c>
      <c r="E285" s="1">
        <v>463.9</v>
      </c>
      <c r="F285" s="1"/>
      <c r="G285" s="157">
        <f>F285/C285*100</f>
        <v>0</v>
      </c>
      <c r="H285" s="157">
        <f>F285/D285*100</f>
        <v>0</v>
      </c>
      <c r="I285" s="157">
        <f>F285/E285*100</f>
        <v>0</v>
      </c>
      <c r="J285" s="142"/>
    </row>
    <row r="286" spans="1:14" s="400" customFormat="1" ht="110.25" x14ac:dyDescent="0.25">
      <c r="A286" s="407"/>
      <c r="B286" s="408" t="s">
        <v>292</v>
      </c>
      <c r="C286" s="372">
        <v>196.7</v>
      </c>
      <c r="D286" s="372">
        <v>196.7</v>
      </c>
      <c r="E286" s="372">
        <v>196.7</v>
      </c>
      <c r="F286" s="372"/>
      <c r="G286" s="232"/>
      <c r="H286" s="232"/>
      <c r="I286" s="232"/>
      <c r="J286" s="409"/>
    </row>
    <row r="287" spans="1:14" s="400" customFormat="1" ht="94.5" x14ac:dyDescent="0.25">
      <c r="A287" s="407"/>
      <c r="B287" s="408" t="s">
        <v>293</v>
      </c>
      <c r="C287" s="372"/>
      <c r="D287" s="372">
        <v>267.2</v>
      </c>
      <c r="E287" s="372">
        <v>267.2</v>
      </c>
      <c r="F287" s="372"/>
      <c r="G287" s="232"/>
      <c r="H287" s="232"/>
      <c r="I287" s="232"/>
      <c r="J287" s="409"/>
    </row>
    <row r="288" spans="1:14" s="106" customFormat="1" ht="63" hidden="1" x14ac:dyDescent="0.25">
      <c r="A288" s="46">
        <v>6020</v>
      </c>
      <c r="B288" s="108" t="s">
        <v>166</v>
      </c>
      <c r="C288" s="27"/>
      <c r="D288" s="26"/>
      <c r="E288" s="26"/>
      <c r="F288" s="27"/>
      <c r="G288" s="104"/>
      <c r="H288" s="104"/>
      <c r="I288" s="104"/>
      <c r="J288" s="105"/>
    </row>
    <row r="289" spans="1:10" s="119" customFormat="1" hidden="1" x14ac:dyDescent="0.25">
      <c r="A289" s="117"/>
      <c r="B289" s="103"/>
      <c r="C289" s="27"/>
      <c r="D289" s="27"/>
      <c r="E289" s="27"/>
      <c r="F289" s="27"/>
      <c r="G289" s="66"/>
      <c r="H289" s="66"/>
      <c r="I289" s="66"/>
      <c r="J289" s="118"/>
    </row>
    <row r="290" spans="1:10" s="236" customFormat="1" ht="31.5" x14ac:dyDescent="0.25">
      <c r="A290" s="238" t="s">
        <v>64</v>
      </c>
      <c r="B290" s="239" t="s">
        <v>201</v>
      </c>
      <c r="C290" s="251">
        <f>C291</f>
        <v>429.2</v>
      </c>
      <c r="D290" s="251">
        <f>D291+D292</f>
        <v>544.20000000000005</v>
      </c>
      <c r="E290" s="251">
        <f>E291+E292</f>
        <v>544.20000000000005</v>
      </c>
      <c r="F290" s="251">
        <f>F291+F292</f>
        <v>122.2</v>
      </c>
      <c r="G290" s="242">
        <f>F290/C290*100</f>
        <v>28.471575023299163</v>
      </c>
      <c r="H290" s="242">
        <f>F290/D290*100</f>
        <v>22.454979786843072</v>
      </c>
      <c r="I290" s="242">
        <f>F290/E290*100</f>
        <v>22.454979786843072</v>
      </c>
      <c r="J290" s="244"/>
    </row>
    <row r="291" spans="1:10" s="390" customFormat="1" x14ac:dyDescent="0.25">
      <c r="A291" s="385"/>
      <c r="B291" s="386" t="s">
        <v>311</v>
      </c>
      <c r="C291" s="387">
        <v>429.2</v>
      </c>
      <c r="D291" s="387">
        <v>429.2</v>
      </c>
      <c r="E291" s="387">
        <v>429.2</v>
      </c>
      <c r="F291" s="387">
        <v>122.2</v>
      </c>
      <c r="G291" s="410">
        <f>F291/C291*100</f>
        <v>28.471575023299163</v>
      </c>
      <c r="H291" s="410">
        <f>F291/D291*100</f>
        <v>28.471575023299163</v>
      </c>
      <c r="I291" s="410">
        <f>F291/E291*100</f>
        <v>28.471575023299163</v>
      </c>
      <c r="J291" s="389"/>
    </row>
    <row r="292" spans="1:10" s="234" customFormat="1" ht="51" customHeight="1" x14ac:dyDescent="0.25">
      <c r="A292" s="245"/>
      <c r="B292" s="386" t="s">
        <v>294</v>
      </c>
      <c r="C292" s="387"/>
      <c r="D292" s="387">
        <v>115</v>
      </c>
      <c r="E292" s="387">
        <v>115</v>
      </c>
      <c r="F292" s="387"/>
      <c r="G292" s="232" t="e">
        <f>F292/C292*100</f>
        <v>#DIV/0!</v>
      </c>
      <c r="H292" s="232">
        <f>F292/D292*100</f>
        <v>0</v>
      </c>
      <c r="I292" s="232">
        <f>F292/E292*100</f>
        <v>0</v>
      </c>
      <c r="J292" s="233"/>
    </row>
    <row r="293" spans="1:10" s="115" customFormat="1" ht="31.5" hidden="1" x14ac:dyDescent="0.25">
      <c r="A293" s="101" t="s">
        <v>66</v>
      </c>
      <c r="B293" s="52" t="s">
        <v>67</v>
      </c>
      <c r="C293" s="53"/>
      <c r="D293" s="53"/>
      <c r="E293" s="53"/>
      <c r="F293" s="53"/>
      <c r="G293" s="104"/>
      <c r="H293" s="104"/>
      <c r="I293" s="104"/>
      <c r="J293" s="114"/>
    </row>
    <row r="294" spans="1:10" s="115" customFormat="1" ht="45" hidden="1" x14ac:dyDescent="0.25">
      <c r="A294" s="120"/>
      <c r="B294" s="121" t="s">
        <v>132</v>
      </c>
      <c r="C294" s="107"/>
      <c r="D294" s="107"/>
      <c r="E294" s="107"/>
      <c r="F294" s="34"/>
      <c r="G294" s="104"/>
      <c r="H294" s="104"/>
      <c r="I294" s="104"/>
      <c r="J294" s="114"/>
    </row>
    <row r="295" spans="1:10" s="115" customFormat="1" ht="60" hidden="1" x14ac:dyDescent="0.25">
      <c r="A295" s="120"/>
      <c r="B295" s="121" t="s">
        <v>133</v>
      </c>
      <c r="C295" s="107"/>
      <c r="D295" s="107"/>
      <c r="E295" s="107"/>
      <c r="F295" s="34"/>
      <c r="G295" s="104"/>
      <c r="H295" s="104"/>
      <c r="I295" s="104"/>
      <c r="J295" s="114"/>
    </row>
    <row r="296" spans="1:10" s="115" customFormat="1" ht="60" hidden="1" x14ac:dyDescent="0.25">
      <c r="A296" s="120"/>
      <c r="B296" s="122" t="s">
        <v>202</v>
      </c>
      <c r="C296" s="57"/>
      <c r="D296" s="57"/>
      <c r="E296" s="57"/>
      <c r="F296" s="27"/>
      <c r="G296" s="104"/>
      <c r="H296" s="104"/>
      <c r="I296" s="104"/>
      <c r="J296" s="114"/>
    </row>
    <row r="297" spans="1:10" s="115" customFormat="1" ht="60" hidden="1" x14ac:dyDescent="0.25">
      <c r="A297" s="120"/>
      <c r="B297" s="122" t="s">
        <v>165</v>
      </c>
      <c r="C297" s="57"/>
      <c r="D297" s="57"/>
      <c r="E297" s="57"/>
      <c r="F297" s="27"/>
      <c r="G297" s="104"/>
      <c r="H297" s="104"/>
      <c r="I297" s="104"/>
      <c r="J297" s="114"/>
    </row>
    <row r="298" spans="1:10" s="80" customFormat="1" hidden="1" x14ac:dyDescent="0.25">
      <c r="A298" s="123"/>
      <c r="B298" s="124"/>
      <c r="C298" s="53"/>
      <c r="D298" s="53"/>
      <c r="E298" s="53"/>
      <c r="F298" s="26"/>
      <c r="G298" s="54"/>
      <c r="H298" s="54"/>
      <c r="I298" s="54"/>
      <c r="J298" s="85"/>
    </row>
    <row r="299" spans="1:10" s="236" customFormat="1" ht="31.5" x14ac:dyDescent="0.25">
      <c r="A299" s="238" t="s">
        <v>69</v>
      </c>
      <c r="B299" s="239" t="s">
        <v>214</v>
      </c>
      <c r="C299" s="251">
        <f>C300</f>
        <v>0</v>
      </c>
      <c r="D299" s="251">
        <f t="shared" ref="D299:F299" si="59">D300</f>
        <v>342.4</v>
      </c>
      <c r="E299" s="251">
        <f t="shared" si="59"/>
        <v>342.4</v>
      </c>
      <c r="F299" s="251">
        <f t="shared" si="59"/>
        <v>340</v>
      </c>
      <c r="G299" s="242" t="e">
        <f>F299/C299*100</f>
        <v>#DIV/0!</v>
      </c>
      <c r="H299" s="242">
        <f>F299/D299*100</f>
        <v>99.299065420560751</v>
      </c>
      <c r="I299" s="242">
        <f>F299/E299*100</f>
        <v>99.299065420560751</v>
      </c>
      <c r="J299" s="244"/>
    </row>
    <row r="300" spans="1:10" s="234" customFormat="1" ht="60" x14ac:dyDescent="0.25">
      <c r="A300" s="245"/>
      <c r="B300" s="246" t="s">
        <v>295</v>
      </c>
      <c r="C300" s="247"/>
      <c r="D300" s="247">
        <v>342.4</v>
      </c>
      <c r="E300" s="247">
        <v>342.4</v>
      </c>
      <c r="F300" s="248">
        <v>340</v>
      </c>
      <c r="G300" s="249" t="e">
        <f>F300/C300*100</f>
        <v>#DIV/0!</v>
      </c>
      <c r="H300" s="250">
        <f>F300/D300*100</f>
        <v>99.299065420560751</v>
      </c>
      <c r="I300" s="249">
        <f>F300/E300*100</f>
        <v>99.299065420560751</v>
      </c>
      <c r="J300" s="233"/>
    </row>
    <row r="301" spans="1:10" s="236" customFormat="1" ht="116.1" customHeight="1" x14ac:dyDescent="0.25">
      <c r="A301" s="238" t="s">
        <v>70</v>
      </c>
      <c r="B301" s="239" t="s">
        <v>71</v>
      </c>
      <c r="C301" s="240">
        <v>43.6</v>
      </c>
      <c r="D301" s="240">
        <v>43.6</v>
      </c>
      <c r="E301" s="240">
        <v>21.78</v>
      </c>
      <c r="F301" s="241">
        <v>0</v>
      </c>
      <c r="G301" s="242">
        <f>F301/C301*100</f>
        <v>0</v>
      </c>
      <c r="H301" s="243">
        <f>F301/D301*100</f>
        <v>0</v>
      </c>
      <c r="I301" s="243">
        <f>F301/E301*100</f>
        <v>0</v>
      </c>
      <c r="J301" s="244"/>
    </row>
    <row r="302" spans="1:10" s="18" customFormat="1" hidden="1" x14ac:dyDescent="0.25">
      <c r="A302" s="19"/>
      <c r="B302" s="74"/>
      <c r="C302" s="21"/>
      <c r="D302" s="21"/>
      <c r="E302" s="21"/>
      <c r="F302" s="21"/>
      <c r="G302" s="127"/>
      <c r="H302" s="127"/>
      <c r="I302" s="127"/>
      <c r="J302" s="55"/>
    </row>
    <row r="303" spans="1:10" s="236" customFormat="1" ht="31.5" x14ac:dyDescent="0.25">
      <c r="A303" s="237">
        <v>8340</v>
      </c>
      <c r="B303" s="239" t="s">
        <v>72</v>
      </c>
      <c r="C303" s="240">
        <v>397.9</v>
      </c>
      <c r="D303" s="240">
        <v>397.9</v>
      </c>
      <c r="E303" s="240">
        <v>231.1</v>
      </c>
      <c r="F303" s="240">
        <f>F305+F306</f>
        <v>0</v>
      </c>
      <c r="G303" s="243">
        <f>F303/C303*100</f>
        <v>0</v>
      </c>
      <c r="H303" s="243">
        <f>F303/D303*100</f>
        <v>0</v>
      </c>
      <c r="I303" s="243">
        <f>F303/E303*100</f>
        <v>0</v>
      </c>
      <c r="J303" s="244"/>
    </row>
    <row r="304" spans="1:10" hidden="1" x14ac:dyDescent="0.25">
      <c r="A304" s="46"/>
      <c r="B304" s="109"/>
      <c r="C304" s="128"/>
      <c r="D304" s="128"/>
      <c r="E304" s="128"/>
      <c r="F304" s="36"/>
      <c r="G304" s="126" t="e">
        <f>F304/C304*100</f>
        <v>#DIV/0!</v>
      </c>
      <c r="H304" s="126" t="e">
        <f>F304/D304*100</f>
        <v>#DIV/0!</v>
      </c>
      <c r="I304" s="126" t="e">
        <f>F304/E304*100</f>
        <v>#DIV/0!</v>
      </c>
    </row>
    <row r="305" spans="1:20" s="278" customFormat="1" hidden="1" x14ac:dyDescent="0.25">
      <c r="A305" s="279"/>
      <c r="B305" s="201"/>
      <c r="C305" s="280"/>
      <c r="D305" s="280"/>
      <c r="E305" s="280"/>
      <c r="F305" s="257"/>
      <c r="G305" s="281" t="e">
        <f>F305/C305*100</f>
        <v>#DIV/0!</v>
      </c>
      <c r="H305" s="281" t="e">
        <f>F305/D305*100</f>
        <v>#DIV/0!</v>
      </c>
      <c r="I305" s="281" t="e">
        <f>F305/E305*100</f>
        <v>#DIV/0!</v>
      </c>
      <c r="J305" s="277"/>
    </row>
    <row r="306" spans="1:20" s="278" customFormat="1" ht="15" hidden="1" customHeight="1" x14ac:dyDescent="0.25">
      <c r="A306" s="188"/>
      <c r="B306" s="224"/>
      <c r="C306" s="280"/>
      <c r="D306" s="257"/>
      <c r="E306" s="280"/>
      <c r="F306" s="257"/>
      <c r="G306" s="281" t="e">
        <f>F306/C306*100</f>
        <v>#DIV/0!</v>
      </c>
      <c r="H306" s="281" t="e">
        <f>F306/D306*100</f>
        <v>#DIV/0!</v>
      </c>
      <c r="I306" s="281" t="e">
        <f>F306/E306*100</f>
        <v>#DIV/0!</v>
      </c>
      <c r="J306" s="277"/>
    </row>
    <row r="307" spans="1:20" s="3" customFormat="1" x14ac:dyDescent="0.25">
      <c r="A307" s="5"/>
      <c r="B307" s="201" t="s">
        <v>100</v>
      </c>
      <c r="C307" s="202">
        <f>C311+C312+C315+C316+C317</f>
        <v>97</v>
      </c>
      <c r="D307" s="202">
        <f>D311+D312+D315+D316+D317</f>
        <v>142.5</v>
      </c>
      <c r="E307" s="202">
        <f>E311+E312+E315+E316+E317</f>
        <v>142.5</v>
      </c>
      <c r="F307" s="202">
        <f>F311+F312+F315+F316+F317</f>
        <v>45.5</v>
      </c>
      <c r="G307" s="202" t="e">
        <f>G308+G312+#REF!+#REF!+#REF!+#REF!+G299+G301+G303+G315+G317+G318</f>
        <v>#DIV/0!</v>
      </c>
      <c r="H307" s="202" t="e">
        <f>H308+H312+#REF!+#REF!+#REF!+#REF!+H299+H301+H303+H315+H317+H318</f>
        <v>#DIV/0!</v>
      </c>
      <c r="I307" s="202" t="e">
        <f>I308+I312+#REF!+#REF!+#REF!+#REF!+I299+I301+I303+I315+I317+I318</f>
        <v>#DIV/0!</v>
      </c>
      <c r="J307" s="202" t="e">
        <f>J308+J312+#REF!+#REF!+#REF!+#REF!+J299+J301+J303+J315+J317+J318</f>
        <v>#REF!</v>
      </c>
      <c r="K307" s="202" t="e">
        <f>K308+K312+#REF!+#REF!+#REF!+#REF!+K299+K301+K303+K315+K317+K318</f>
        <v>#REF!</v>
      </c>
      <c r="L307" s="202" t="e">
        <f>L308+L312+#REF!+#REF!+#REF!+#REF!+L299+L301+L303+L315+L317+L318</f>
        <v>#REF!</v>
      </c>
      <c r="M307" s="202" t="e">
        <f>M308+M312+#REF!+#REF!+#REF!+#REF!+M299+M301+M303+M315+M317+M318</f>
        <v>#REF!</v>
      </c>
      <c r="N307" s="202" t="e">
        <f>N308+N312+#REF!+#REF!+#REF!+#REF!+N299+N301+N303+N315+N317+N318</f>
        <v>#REF!</v>
      </c>
    </row>
    <row r="308" spans="1:20" ht="62.1" hidden="1" customHeight="1" x14ac:dyDescent="0.25">
      <c r="A308" s="101">
        <v>7130</v>
      </c>
      <c r="B308" s="109" t="s">
        <v>122</v>
      </c>
      <c r="C308" s="110"/>
      <c r="D308" s="110"/>
      <c r="E308" s="110"/>
      <c r="F308" s="110"/>
      <c r="G308" s="94" t="e">
        <f>F308/C308*100</f>
        <v>#DIV/0!</v>
      </c>
      <c r="H308" s="94" t="e">
        <f>F308/D308*100</f>
        <v>#DIV/0!</v>
      </c>
      <c r="I308" s="94" t="e">
        <f>F308/E308*100</f>
        <v>#DIV/0!</v>
      </c>
    </row>
    <row r="309" spans="1:20" s="115" customFormat="1" ht="51.95" hidden="1" customHeight="1" x14ac:dyDescent="0.25">
      <c r="A309" s="129"/>
      <c r="B309" s="130" t="s">
        <v>134</v>
      </c>
      <c r="C309" s="107"/>
      <c r="D309" s="107"/>
      <c r="E309" s="107"/>
      <c r="F309" s="34"/>
      <c r="G309" s="94" t="e">
        <f t="shared" ref="G309:G311" si="60">F309/C309*100</f>
        <v>#DIV/0!</v>
      </c>
      <c r="H309" s="97" t="e">
        <f t="shared" ref="H309:H313" si="61">F309/D309*100</f>
        <v>#DIV/0!</v>
      </c>
      <c r="I309" s="99"/>
      <c r="J309" s="114"/>
    </row>
    <row r="310" spans="1:20" s="115" customFormat="1" ht="15.4" hidden="1" customHeight="1" x14ac:dyDescent="0.25">
      <c r="A310" s="129"/>
      <c r="B310" s="131"/>
      <c r="C310" s="107"/>
      <c r="D310" s="107"/>
      <c r="E310" s="107"/>
      <c r="F310" s="34"/>
      <c r="G310" s="94" t="e">
        <f t="shared" si="60"/>
        <v>#DIV/0!</v>
      </c>
      <c r="H310" s="97" t="e">
        <f t="shared" si="61"/>
        <v>#DIV/0!</v>
      </c>
      <c r="I310" s="99"/>
      <c r="J310" s="114"/>
    </row>
    <row r="311" spans="1:20" s="18" customFormat="1" ht="78.75" hidden="1" x14ac:dyDescent="0.25">
      <c r="A311" s="51">
        <v>7330</v>
      </c>
      <c r="B311" s="52" t="s">
        <v>167</v>
      </c>
      <c r="C311" s="53"/>
      <c r="D311" s="53"/>
      <c r="E311" s="53"/>
      <c r="F311" s="26">
        <v>0</v>
      </c>
      <c r="G311" s="54" t="e">
        <f t="shared" si="60"/>
        <v>#DIV/0!</v>
      </c>
      <c r="H311" s="54" t="e">
        <f t="shared" si="61"/>
        <v>#DIV/0!</v>
      </c>
      <c r="I311" s="54" t="e">
        <f t="shared" ref="I311" si="62">F311/E311*100</f>
        <v>#DIV/0!</v>
      </c>
      <c r="J311" s="55"/>
    </row>
    <row r="312" spans="1:20" s="2" customFormat="1" ht="31.5" x14ac:dyDescent="0.25">
      <c r="A312" s="188">
        <v>7350</v>
      </c>
      <c r="B312" s="228" t="s">
        <v>270</v>
      </c>
      <c r="C312" s="211">
        <v>97</v>
      </c>
      <c r="D312" s="211">
        <v>142.5</v>
      </c>
      <c r="E312" s="211">
        <v>142.5</v>
      </c>
      <c r="F312" s="211">
        <v>45.5</v>
      </c>
      <c r="G312" s="157">
        <f>F312/C312*100</f>
        <v>46.907216494845358</v>
      </c>
      <c r="H312" s="157">
        <f t="shared" si="61"/>
        <v>31.929824561403507</v>
      </c>
      <c r="I312" s="157">
        <f>F312/E312*100</f>
        <v>31.929824561403507</v>
      </c>
      <c r="J312" s="142"/>
    </row>
    <row r="313" spans="1:20" s="390" customFormat="1" ht="30" x14ac:dyDescent="0.25">
      <c r="A313" s="385"/>
      <c r="B313" s="386" t="s">
        <v>269</v>
      </c>
      <c r="C313" s="387">
        <v>97</v>
      </c>
      <c r="D313" s="387">
        <v>97</v>
      </c>
      <c r="E313" s="387">
        <v>97</v>
      </c>
      <c r="F313" s="372"/>
      <c r="G313" s="388">
        <f>F313/C313*100</f>
        <v>0</v>
      </c>
      <c r="H313" s="388">
        <f t="shared" si="61"/>
        <v>0</v>
      </c>
      <c r="I313" s="388">
        <f>F313/E313*100</f>
        <v>0</v>
      </c>
      <c r="J313" s="389"/>
    </row>
    <row r="314" spans="1:20" s="390" customFormat="1" ht="45" x14ac:dyDescent="0.25">
      <c r="A314" s="385"/>
      <c r="B314" s="386" t="s">
        <v>328</v>
      </c>
      <c r="C314" s="387"/>
      <c r="D314" s="387">
        <v>45.5</v>
      </c>
      <c r="E314" s="387">
        <v>45.5</v>
      </c>
      <c r="F314" s="372">
        <v>45.5</v>
      </c>
      <c r="G314" s="388"/>
      <c r="H314" s="388"/>
      <c r="I314" s="388"/>
      <c r="J314" s="389"/>
    </row>
    <row r="315" spans="1:20" s="37" customFormat="1" ht="46.5" hidden="1" x14ac:dyDescent="0.25">
      <c r="A315" s="58">
        <v>8230</v>
      </c>
      <c r="B315" s="113" t="s">
        <v>162</v>
      </c>
      <c r="C315" s="128"/>
      <c r="D315" s="36"/>
      <c r="E315" s="128"/>
      <c r="F315" s="36"/>
      <c r="G315" s="383" t="e">
        <f t="shared" ref="G315" si="63">F315/C315*100</f>
        <v>#DIV/0!</v>
      </c>
      <c r="H315" s="383" t="e">
        <f t="shared" ref="H315" si="64">F315/D315*100</f>
        <v>#DIV/0!</v>
      </c>
      <c r="I315" s="383" t="e">
        <f t="shared" ref="I315" si="65">F315/E315*100</f>
        <v>#DIV/0!</v>
      </c>
      <c r="J315" s="384"/>
    </row>
    <row r="316" spans="1:20" s="37" customFormat="1" ht="78.75" hidden="1" x14ac:dyDescent="0.25">
      <c r="A316" s="58">
        <v>8240</v>
      </c>
      <c r="B316" s="113" t="s">
        <v>268</v>
      </c>
      <c r="C316" s="128"/>
      <c r="D316" s="36"/>
      <c r="E316" s="128"/>
      <c r="F316" s="36"/>
      <c r="G316" s="383"/>
      <c r="H316" s="383"/>
      <c r="I316" s="383"/>
      <c r="J316" s="384"/>
    </row>
    <row r="317" spans="1:20" s="37" customFormat="1" ht="46.5" hidden="1" x14ac:dyDescent="0.25">
      <c r="A317" s="58">
        <v>8775</v>
      </c>
      <c r="B317" s="113" t="s">
        <v>163</v>
      </c>
      <c r="C317" s="128"/>
      <c r="D317" s="36"/>
      <c r="E317" s="128"/>
      <c r="F317" s="36"/>
      <c r="G317" s="383"/>
      <c r="H317" s="383"/>
      <c r="I317" s="383"/>
      <c r="J317" s="384"/>
    </row>
    <row r="318" spans="1:20" s="8" customFormat="1" ht="116.1" customHeight="1" x14ac:dyDescent="0.25">
      <c r="A318" s="5">
        <v>9770</v>
      </c>
      <c r="B318" s="6" t="s">
        <v>203</v>
      </c>
      <c r="C318" s="216">
        <v>0</v>
      </c>
      <c r="D318" s="7">
        <v>684.8</v>
      </c>
      <c r="E318" s="216">
        <v>684.8</v>
      </c>
      <c r="F318" s="7">
        <v>684.8</v>
      </c>
      <c r="G318" s="217" t="e">
        <f t="shared" ref="G318:G330" si="66">F318/C318*100</f>
        <v>#DIV/0!</v>
      </c>
      <c r="H318" s="217">
        <f t="shared" ref="H318:H330" si="67">F318/D318*100</f>
        <v>100</v>
      </c>
      <c r="I318" s="217">
        <f t="shared" ref="I318:I330" si="68">F318/E318*100</f>
        <v>100</v>
      </c>
      <c r="J318" s="218"/>
      <c r="Q318" s="219"/>
      <c r="R318" s="219"/>
      <c r="S318" s="219"/>
      <c r="T318" s="219"/>
    </row>
    <row r="319" spans="1:20" s="18" customFormat="1" ht="63" x14ac:dyDescent="0.25">
      <c r="A319" s="5">
        <v>9800</v>
      </c>
      <c r="B319" s="6" t="s">
        <v>180</v>
      </c>
      <c r="C319" s="202">
        <v>1573.1</v>
      </c>
      <c r="D319" s="202">
        <v>4377.6000000000004</v>
      </c>
      <c r="E319" s="202">
        <v>4377.6000000000004</v>
      </c>
      <c r="F319" s="202">
        <v>4377.6000000000004</v>
      </c>
      <c r="G319" s="127">
        <f t="shared" si="66"/>
        <v>278.27855826075904</v>
      </c>
      <c r="H319" s="127">
        <f t="shared" si="67"/>
        <v>100</v>
      </c>
      <c r="I319" s="127">
        <f t="shared" si="68"/>
        <v>100</v>
      </c>
      <c r="J319" s="55"/>
    </row>
    <row r="320" spans="1:20" s="183" customFormat="1" ht="60" x14ac:dyDescent="0.25">
      <c r="A320" s="11"/>
      <c r="B320" s="224" t="s">
        <v>329</v>
      </c>
      <c r="C320" s="225"/>
      <c r="D320" s="225">
        <v>1100</v>
      </c>
      <c r="E320" s="225">
        <v>1100</v>
      </c>
      <c r="F320" s="12">
        <v>1100</v>
      </c>
      <c r="G320" s="226" t="e">
        <f t="shared" si="66"/>
        <v>#DIV/0!</v>
      </c>
      <c r="H320" s="226">
        <f t="shared" si="67"/>
        <v>100</v>
      </c>
      <c r="I320" s="226">
        <f t="shared" si="68"/>
        <v>100</v>
      </c>
      <c r="J320" s="223"/>
    </row>
    <row r="321" spans="1:14" s="183" customFormat="1" ht="75" x14ac:dyDescent="0.25">
      <c r="A321" s="11"/>
      <c r="B321" s="224" t="s">
        <v>313</v>
      </c>
      <c r="C321" s="225">
        <f>C322+C323+C324</f>
        <v>1573.1</v>
      </c>
      <c r="D321" s="225">
        <f t="shared" ref="D321:F321" si="69">D322+D323+D324</f>
        <v>3277.6</v>
      </c>
      <c r="E321" s="225">
        <f t="shared" si="69"/>
        <v>3277.6</v>
      </c>
      <c r="F321" s="225">
        <f t="shared" si="69"/>
        <v>3277.6</v>
      </c>
      <c r="G321" s="226"/>
      <c r="H321" s="226"/>
      <c r="I321" s="226"/>
      <c r="J321" s="223"/>
    </row>
    <row r="322" spans="1:14" s="183" customFormat="1" ht="19.149999999999999" customHeight="1" x14ac:dyDescent="0.25">
      <c r="A322" s="11"/>
      <c r="B322" s="430" t="s">
        <v>181</v>
      </c>
      <c r="C322" s="220">
        <v>500</v>
      </c>
      <c r="D322" s="220">
        <v>500</v>
      </c>
      <c r="E322" s="220">
        <v>500</v>
      </c>
      <c r="F322" s="220">
        <v>500</v>
      </c>
      <c r="G322" s="222"/>
      <c r="H322" s="222"/>
      <c r="I322" s="222"/>
      <c r="J322" s="223"/>
    </row>
    <row r="323" spans="1:14" s="183" customFormat="1" x14ac:dyDescent="0.25">
      <c r="A323" s="11"/>
      <c r="B323" s="431" t="s">
        <v>204</v>
      </c>
      <c r="C323" s="227">
        <v>1073.0999999999999</v>
      </c>
      <c r="D323" s="220">
        <v>1073.0999999999999</v>
      </c>
      <c r="E323" s="220">
        <v>1073.0999999999999</v>
      </c>
      <c r="F323" s="220">
        <v>1073.0999999999999</v>
      </c>
      <c r="G323" s="222"/>
      <c r="H323" s="222"/>
      <c r="I323" s="222"/>
      <c r="J323" s="223"/>
    </row>
    <row r="324" spans="1:14" s="183" customFormat="1" ht="19.149999999999999" customHeight="1" x14ac:dyDescent="0.25">
      <c r="A324" s="11"/>
      <c r="B324" s="430" t="s">
        <v>241</v>
      </c>
      <c r="C324" s="220"/>
      <c r="D324" s="220">
        <v>1704.5</v>
      </c>
      <c r="E324" s="220">
        <v>1704.5</v>
      </c>
      <c r="F324" s="221">
        <v>1704.5</v>
      </c>
      <c r="G324" s="222"/>
      <c r="H324" s="222"/>
      <c r="I324" s="222"/>
      <c r="J324" s="223"/>
    </row>
    <row r="325" spans="1:14" s="73" customFormat="1" hidden="1" x14ac:dyDescent="0.25">
      <c r="A325" s="71"/>
      <c r="B325" s="282" t="s">
        <v>312</v>
      </c>
      <c r="C325" s="134"/>
      <c r="D325" s="53"/>
      <c r="E325" s="53"/>
      <c r="F325" s="125"/>
      <c r="G325" s="133"/>
      <c r="H325" s="133"/>
      <c r="I325" s="133"/>
      <c r="J325" s="84"/>
    </row>
    <row r="326" spans="1:14" s="73" customFormat="1" hidden="1" x14ac:dyDescent="0.25">
      <c r="A326" s="71"/>
      <c r="B326" s="282" t="s">
        <v>312</v>
      </c>
      <c r="C326" s="134"/>
      <c r="D326" s="53"/>
      <c r="E326" s="53"/>
      <c r="F326" s="132"/>
      <c r="G326" s="133"/>
      <c r="H326" s="133"/>
      <c r="I326" s="133"/>
      <c r="J326" s="84"/>
    </row>
    <row r="327" spans="1:14" s="73" customFormat="1" hidden="1" x14ac:dyDescent="0.25">
      <c r="A327" s="71"/>
      <c r="B327" s="282" t="s">
        <v>312</v>
      </c>
      <c r="C327" s="134"/>
      <c r="D327" s="53"/>
      <c r="E327" s="53"/>
      <c r="F327" s="132"/>
      <c r="G327" s="133"/>
      <c r="H327" s="133"/>
      <c r="I327" s="133"/>
      <c r="J327" s="84"/>
    </row>
    <row r="328" spans="1:14" s="73" customFormat="1" hidden="1" x14ac:dyDescent="0.25">
      <c r="A328" s="71"/>
      <c r="B328" s="282" t="s">
        <v>312</v>
      </c>
      <c r="C328" s="134"/>
      <c r="D328" s="53"/>
      <c r="E328" s="53"/>
      <c r="F328" s="132"/>
      <c r="G328" s="133"/>
      <c r="H328" s="133"/>
      <c r="I328" s="133"/>
      <c r="J328" s="84"/>
    </row>
    <row r="329" spans="1:14" s="73" customFormat="1" ht="15" hidden="1" x14ac:dyDescent="0.25">
      <c r="A329" s="71"/>
      <c r="C329" s="42"/>
      <c r="D329" s="135"/>
      <c r="E329" s="42"/>
      <c r="F329" s="42"/>
      <c r="G329" s="133" t="e">
        <f t="shared" si="66"/>
        <v>#DIV/0!</v>
      </c>
      <c r="H329" s="133" t="e">
        <f t="shared" si="67"/>
        <v>#DIV/0!</v>
      </c>
      <c r="I329" s="133" t="e">
        <f t="shared" si="68"/>
        <v>#DIV/0!</v>
      </c>
      <c r="J329" s="84"/>
    </row>
    <row r="330" spans="1:14" s="287" customFormat="1" ht="15" customHeight="1" x14ac:dyDescent="0.3">
      <c r="A330" s="283"/>
      <c r="B330" s="284" t="s">
        <v>111</v>
      </c>
      <c r="C330" s="285">
        <f>C236+C246+C260+C281+C284+C307+C318+C319+C256+C279</f>
        <v>7029.1</v>
      </c>
      <c r="D330" s="285">
        <f>D236+D246+D260+D281+D284+D307+D318+D319+D256+D279</f>
        <v>17405.199999999997</v>
      </c>
      <c r="E330" s="285">
        <f>E236+E246+E260+E281+E284+E307+E318+E319+E256+E279</f>
        <v>14221.88</v>
      </c>
      <c r="F330" s="285">
        <f>F236+F246+F260+F281+F284+F307+F318+F319+F256+F279</f>
        <v>9124.5</v>
      </c>
      <c r="G330" s="226">
        <f t="shared" si="66"/>
        <v>129.81035979001578</v>
      </c>
      <c r="H330" s="226">
        <f t="shared" si="67"/>
        <v>52.423988233401516</v>
      </c>
      <c r="I330" s="226">
        <f t="shared" si="68"/>
        <v>64.158184431312876</v>
      </c>
      <c r="J330" s="286"/>
    </row>
    <row r="331" spans="1:14" s="287" customFormat="1" ht="15" hidden="1" customHeight="1" x14ac:dyDescent="0.3">
      <c r="A331" s="283"/>
      <c r="B331" s="284"/>
      <c r="C331" s="375">
        <v>7029.0649999999996</v>
      </c>
      <c r="D331" s="375">
        <v>17405.157999999999</v>
      </c>
      <c r="E331" s="375">
        <v>14221.852999999999</v>
      </c>
      <c r="F331" s="375">
        <v>9124.509</v>
      </c>
      <c r="G331" s="226"/>
      <c r="H331" s="226"/>
      <c r="I331" s="226"/>
      <c r="J331" s="286"/>
    </row>
    <row r="332" spans="1:14" s="183" customFormat="1" ht="39.75" customHeight="1" x14ac:dyDescent="0.3">
      <c r="A332" s="283"/>
      <c r="B332" s="284" t="s">
        <v>110</v>
      </c>
      <c r="C332" s="285">
        <f t="shared" ref="C332:N332" si="70">C330+C233</f>
        <v>296828.2</v>
      </c>
      <c r="D332" s="285">
        <f t="shared" si="70"/>
        <v>344151.42000000004</v>
      </c>
      <c r="E332" s="285">
        <f t="shared" si="70"/>
        <v>222405.70000000004</v>
      </c>
      <c r="F332" s="285">
        <f t="shared" si="70"/>
        <v>187015.52000000002</v>
      </c>
      <c r="G332" s="202">
        <f t="shared" si="70"/>
        <v>191.19461529667541</v>
      </c>
      <c r="H332" s="202">
        <f t="shared" si="70"/>
        <v>106.8671643472675</v>
      </c>
      <c r="I332" s="202">
        <f t="shared" si="70"/>
        <v>149.60719771197992</v>
      </c>
      <c r="J332" s="202">
        <f t="shared" si="70"/>
        <v>0</v>
      </c>
      <c r="K332" s="202">
        <f t="shared" si="70"/>
        <v>0</v>
      </c>
      <c r="L332" s="202">
        <f t="shared" si="70"/>
        <v>0</v>
      </c>
      <c r="M332" s="202">
        <f t="shared" si="70"/>
        <v>0</v>
      </c>
      <c r="N332" s="202">
        <f t="shared" si="70"/>
        <v>0</v>
      </c>
    </row>
    <row r="333" spans="1:14" s="159" customFormat="1" hidden="1" x14ac:dyDescent="0.25">
      <c r="A333" s="169"/>
      <c r="B333" s="329"/>
      <c r="C333" s="382">
        <f>C331+C234</f>
        <v>296828.12</v>
      </c>
      <c r="D333" s="382">
        <f>D331+D234</f>
        <v>344151.35</v>
      </c>
      <c r="E333" s="382">
        <f>E331+E234</f>
        <v>222405.68600000002</v>
      </c>
      <c r="F333" s="382">
        <f>F331+F234</f>
        <v>187015.486</v>
      </c>
      <c r="G333" s="330"/>
      <c r="H333" s="330"/>
      <c r="I333" s="157"/>
      <c r="J333" s="158"/>
    </row>
    <row r="334" spans="1:14" s="335" customFormat="1" ht="16.5" x14ac:dyDescent="0.25">
      <c r="A334" s="331"/>
      <c r="B334" s="332" t="s">
        <v>109</v>
      </c>
      <c r="C334" s="333">
        <f>C335+C344+C349+C353+C357</f>
        <v>5059.5999999999985</v>
      </c>
      <c r="D334" s="333">
        <f>D335+D344+D349+D353+D357</f>
        <v>7115.2999999999993</v>
      </c>
      <c r="E334" s="333">
        <f>E335+E344+E349+E353+E357</f>
        <v>0</v>
      </c>
      <c r="F334" s="333">
        <f>F335+F344+F349+F353+F357</f>
        <v>2751.7000000000007</v>
      </c>
      <c r="G334" s="186">
        <f>F334/C334*100</f>
        <v>54.385722191477612</v>
      </c>
      <c r="H334" s="186">
        <f>F334/D334*100</f>
        <v>38.673000435680869</v>
      </c>
      <c r="I334" s="289"/>
      <c r="J334" s="334"/>
    </row>
    <row r="335" spans="1:14" s="183" customFormat="1" x14ac:dyDescent="0.25">
      <c r="A335" s="5"/>
      <c r="B335" s="336" t="s">
        <v>5</v>
      </c>
      <c r="C335" s="202">
        <f>C337+C336</f>
        <v>14.2</v>
      </c>
      <c r="D335" s="202">
        <f>D337+D336</f>
        <v>230.4</v>
      </c>
      <c r="E335" s="202">
        <f t="shared" ref="E335:F335" si="71">E337+E336</f>
        <v>0</v>
      </c>
      <c r="F335" s="202">
        <f t="shared" si="71"/>
        <v>230.4</v>
      </c>
      <c r="G335" s="186">
        <f>F335/C335*100</f>
        <v>1622.5352112676055</v>
      </c>
      <c r="H335" s="186">
        <f>F335/D335*100</f>
        <v>100</v>
      </c>
      <c r="I335" s="289"/>
      <c r="J335" s="223"/>
    </row>
    <row r="336" spans="1:14" s="3" customFormat="1" ht="79.5" customHeight="1" x14ac:dyDescent="0.25">
      <c r="A336" s="176" t="s">
        <v>75</v>
      </c>
      <c r="B336" s="148" t="s">
        <v>7</v>
      </c>
      <c r="C336" s="1"/>
      <c r="D336" s="1">
        <v>145.5</v>
      </c>
      <c r="E336" s="1"/>
      <c r="F336" s="1">
        <v>145.5</v>
      </c>
      <c r="G336" s="1"/>
      <c r="H336" s="1"/>
      <c r="I336" s="1"/>
      <c r="J336" s="150"/>
    </row>
    <row r="337" spans="1:14" s="18" customFormat="1" ht="48.75" customHeight="1" x14ac:dyDescent="0.25">
      <c r="A337" s="432" t="s">
        <v>56</v>
      </c>
      <c r="B337" s="433" t="s">
        <v>8</v>
      </c>
      <c r="C337" s="373">
        <f>C338+C339+C340+C341+C342+C343</f>
        <v>14.2</v>
      </c>
      <c r="D337" s="373">
        <f>D338+D339+D340+D341+D342+D343</f>
        <v>84.9</v>
      </c>
      <c r="E337" s="373"/>
      <c r="F337" s="373">
        <f>F338+F339+F340+F341+F342+F343</f>
        <v>84.9</v>
      </c>
      <c r="G337" s="26">
        <f t="shared" ref="G337:G348" si="72">F337/C337*100</f>
        <v>597.88732394366207</v>
      </c>
      <c r="H337" s="26">
        <f t="shared" ref="H337:H357" si="73">F337/D337*100</f>
        <v>100</v>
      </c>
      <c r="I337" s="26" t="e">
        <f t="shared" ref="I337:I343" si="74">F337/E337*100</f>
        <v>#DIV/0!</v>
      </c>
      <c r="J337" s="21"/>
    </row>
    <row r="338" spans="1:14" s="30" customFormat="1" ht="17.45" hidden="1" customHeight="1" x14ac:dyDescent="0.25">
      <c r="A338" s="432"/>
      <c r="B338" s="434" t="s">
        <v>101</v>
      </c>
      <c r="C338" s="376"/>
      <c r="D338" s="376"/>
      <c r="E338" s="376"/>
      <c r="F338" s="376"/>
      <c r="G338" s="26" t="e">
        <f t="shared" si="72"/>
        <v>#DIV/0!</v>
      </c>
      <c r="H338" s="26" t="e">
        <f t="shared" si="73"/>
        <v>#DIV/0!</v>
      </c>
      <c r="I338" s="26" t="e">
        <f t="shared" si="74"/>
        <v>#DIV/0!</v>
      </c>
      <c r="J338" s="29"/>
    </row>
    <row r="339" spans="1:14" s="18" customFormat="1" ht="15.95" customHeight="1" x14ac:dyDescent="0.25">
      <c r="A339" s="432"/>
      <c r="B339" s="435" t="s">
        <v>102</v>
      </c>
      <c r="C339" s="373">
        <v>14.2</v>
      </c>
      <c r="D339" s="373">
        <v>84.9</v>
      </c>
      <c r="E339" s="373"/>
      <c r="F339" s="373">
        <v>84.9</v>
      </c>
      <c r="G339" s="26">
        <f t="shared" si="72"/>
        <v>597.88732394366207</v>
      </c>
      <c r="H339" s="26">
        <f t="shared" si="73"/>
        <v>100</v>
      </c>
      <c r="I339" s="26" t="e">
        <f t="shared" si="74"/>
        <v>#DIV/0!</v>
      </c>
      <c r="J339" s="21"/>
    </row>
    <row r="340" spans="1:14" s="18" customFormat="1" ht="17.45" hidden="1" customHeight="1" x14ac:dyDescent="0.25">
      <c r="A340" s="25"/>
      <c r="B340" s="31" t="s">
        <v>103</v>
      </c>
      <c r="C340" s="26"/>
      <c r="D340" s="26">
        <v>0</v>
      </c>
      <c r="E340" s="26">
        <v>0</v>
      </c>
      <c r="F340" s="26"/>
      <c r="G340" s="26" t="e">
        <f t="shared" si="72"/>
        <v>#DIV/0!</v>
      </c>
      <c r="H340" s="26" t="e">
        <f t="shared" si="73"/>
        <v>#DIV/0!</v>
      </c>
      <c r="I340" s="26" t="e">
        <f t="shared" si="74"/>
        <v>#DIV/0!</v>
      </c>
      <c r="J340" s="21"/>
    </row>
    <row r="341" spans="1:14" s="18" customFormat="1" ht="17.45" hidden="1" customHeight="1" x14ac:dyDescent="0.25">
      <c r="A341" s="25"/>
      <c r="B341" s="31" t="s">
        <v>104</v>
      </c>
      <c r="C341" s="26"/>
      <c r="D341" s="26"/>
      <c r="E341" s="26"/>
      <c r="F341" s="26"/>
      <c r="G341" s="26" t="e">
        <f t="shared" si="72"/>
        <v>#DIV/0!</v>
      </c>
      <c r="H341" s="26" t="e">
        <f t="shared" si="73"/>
        <v>#DIV/0!</v>
      </c>
      <c r="I341" s="26" t="e">
        <f t="shared" si="74"/>
        <v>#DIV/0!</v>
      </c>
      <c r="J341" s="21"/>
    </row>
    <row r="342" spans="1:14" s="18" customFormat="1" ht="17.45" hidden="1" customHeight="1" x14ac:dyDescent="0.25">
      <c r="A342" s="25"/>
      <c r="B342" s="31" t="s">
        <v>105</v>
      </c>
      <c r="C342" s="26"/>
      <c r="D342" s="26">
        <v>0</v>
      </c>
      <c r="E342" s="26">
        <v>0</v>
      </c>
      <c r="F342" s="26"/>
      <c r="G342" s="26" t="e">
        <f t="shared" si="72"/>
        <v>#DIV/0!</v>
      </c>
      <c r="H342" s="26" t="e">
        <f t="shared" si="73"/>
        <v>#DIV/0!</v>
      </c>
      <c r="I342" s="26" t="e">
        <f t="shared" si="74"/>
        <v>#DIV/0!</v>
      </c>
      <c r="J342" s="21"/>
    </row>
    <row r="343" spans="1:14" s="18" customFormat="1" ht="16.5" hidden="1" customHeight="1" x14ac:dyDescent="0.25">
      <c r="A343" s="25"/>
      <c r="B343" s="31" t="s">
        <v>106</v>
      </c>
      <c r="C343" s="26"/>
      <c r="D343" s="26"/>
      <c r="E343" s="26"/>
      <c r="F343" s="26"/>
      <c r="G343" s="26" t="e">
        <f t="shared" si="72"/>
        <v>#DIV/0!</v>
      </c>
      <c r="H343" s="26" t="e">
        <f t="shared" si="73"/>
        <v>#DIV/0!</v>
      </c>
      <c r="I343" s="26" t="e">
        <f t="shared" si="74"/>
        <v>#DIV/0!</v>
      </c>
      <c r="J343" s="21"/>
    </row>
    <row r="344" spans="1:14" s="73" customFormat="1" x14ac:dyDescent="0.25">
      <c r="A344" s="436"/>
      <c r="B344" s="230" t="s">
        <v>19</v>
      </c>
      <c r="C344" s="368">
        <f>C345+C346+C347+C348</f>
        <v>4603.5999999999995</v>
      </c>
      <c r="D344" s="368">
        <f>D345+D346+D347+D348</f>
        <v>6280.2</v>
      </c>
      <c r="E344" s="368">
        <f t="shared" ref="E344:F344" si="75">E345+E346+E347+E348</f>
        <v>0</v>
      </c>
      <c r="F344" s="368">
        <f t="shared" si="75"/>
        <v>2181.6000000000004</v>
      </c>
      <c r="G344" s="111">
        <f t="shared" si="72"/>
        <v>47.388999913111491</v>
      </c>
      <c r="H344" s="111">
        <f t="shared" si="73"/>
        <v>34.73774720550302</v>
      </c>
      <c r="I344" s="54"/>
      <c r="J344" s="84"/>
    </row>
    <row r="345" spans="1:14" s="73" customFormat="1" x14ac:dyDescent="0.25">
      <c r="A345" s="437" t="s">
        <v>57</v>
      </c>
      <c r="B345" s="239" t="s">
        <v>23</v>
      </c>
      <c r="C345" s="251">
        <v>2277.1999999999998</v>
      </c>
      <c r="D345" s="251">
        <v>2575.4</v>
      </c>
      <c r="E345" s="251"/>
      <c r="F345" s="251">
        <v>533.29999999999995</v>
      </c>
      <c r="G345" s="54">
        <f t="shared" si="72"/>
        <v>23.419111189179695</v>
      </c>
      <c r="H345" s="54">
        <f t="shared" si="73"/>
        <v>20.707462918381609</v>
      </c>
      <c r="I345" s="54"/>
      <c r="J345" s="84"/>
    </row>
    <row r="346" spans="1:14" s="73" customFormat="1" ht="31.5" x14ac:dyDescent="0.25">
      <c r="A346" s="437" t="s">
        <v>58</v>
      </c>
      <c r="B346" s="239" t="s">
        <v>85</v>
      </c>
      <c r="C346" s="251">
        <v>2136.6999999999998</v>
      </c>
      <c r="D346" s="251">
        <v>3515.1</v>
      </c>
      <c r="E346" s="251"/>
      <c r="F346" s="251">
        <v>1648</v>
      </c>
      <c r="G346" s="54">
        <f t="shared" si="72"/>
        <v>77.128281930079098</v>
      </c>
      <c r="H346" s="54">
        <f t="shared" si="73"/>
        <v>46.883445705669821</v>
      </c>
      <c r="I346" s="54"/>
      <c r="J346" s="84"/>
    </row>
    <row r="347" spans="1:14" s="73" customFormat="1" ht="47.25" x14ac:dyDescent="0.25">
      <c r="A347" s="437" t="s">
        <v>59</v>
      </c>
      <c r="B347" s="239" t="s">
        <v>86</v>
      </c>
      <c r="C347" s="251">
        <v>189.7</v>
      </c>
      <c r="D347" s="251">
        <v>189.7</v>
      </c>
      <c r="E347" s="251"/>
      <c r="F347" s="251">
        <v>0.3</v>
      </c>
      <c r="G347" s="54">
        <f t="shared" si="72"/>
        <v>0.158144438587243</v>
      </c>
      <c r="H347" s="54">
        <f t="shared" si="73"/>
        <v>0.158144438587243</v>
      </c>
      <c r="I347" s="54"/>
      <c r="J347" s="84"/>
    </row>
    <row r="348" spans="1:14" s="73" customFormat="1" hidden="1" x14ac:dyDescent="0.25">
      <c r="A348" s="437"/>
      <c r="B348" s="438"/>
      <c r="C348" s="373"/>
      <c r="D348" s="26"/>
      <c r="E348" s="26"/>
      <c r="F348" s="26"/>
      <c r="G348" s="54" t="e">
        <f t="shared" si="72"/>
        <v>#DIV/0!</v>
      </c>
      <c r="H348" s="54" t="e">
        <f>F348/D348*100</f>
        <v>#DIV/0!</v>
      </c>
      <c r="I348" s="54"/>
      <c r="J348" s="84"/>
    </row>
    <row r="349" spans="1:14" s="136" customFormat="1" x14ac:dyDescent="0.25">
      <c r="A349" s="439"/>
      <c r="B349" s="440" t="s">
        <v>99</v>
      </c>
      <c r="C349" s="441">
        <f>C352+C350+C351</f>
        <v>92.4</v>
      </c>
      <c r="D349" s="441">
        <f>D352+D350+D351</f>
        <v>126.30000000000001</v>
      </c>
      <c r="E349" s="441">
        <f t="shared" ref="E349:F349" si="76">E352+E350+E351</f>
        <v>0</v>
      </c>
      <c r="F349" s="441">
        <f t="shared" si="76"/>
        <v>78.900000000000006</v>
      </c>
      <c r="G349" s="112" t="e">
        <f t="shared" ref="G349:N349" si="77">G352+G350</f>
        <v>#DIV/0!</v>
      </c>
      <c r="H349" s="112">
        <f t="shared" si="77"/>
        <v>100</v>
      </c>
      <c r="I349" s="112">
        <f t="shared" si="77"/>
        <v>0</v>
      </c>
      <c r="J349" s="112">
        <f t="shared" si="77"/>
        <v>0</v>
      </c>
      <c r="K349" s="112">
        <f t="shared" si="77"/>
        <v>0</v>
      </c>
      <c r="L349" s="112">
        <f t="shared" si="77"/>
        <v>0</v>
      </c>
      <c r="M349" s="112">
        <f t="shared" si="77"/>
        <v>0</v>
      </c>
      <c r="N349" s="112">
        <f t="shared" si="77"/>
        <v>0</v>
      </c>
    </row>
    <row r="350" spans="1:14" s="446" customFormat="1" ht="60" hidden="1" x14ac:dyDescent="0.25">
      <c r="A350" s="443">
        <v>3104</v>
      </c>
      <c r="B350" s="444" t="s">
        <v>43</v>
      </c>
      <c r="C350" s="442">
        <v>0</v>
      </c>
      <c r="D350" s="442"/>
      <c r="E350" s="442"/>
      <c r="F350" s="442"/>
      <c r="G350" s="99"/>
      <c r="H350" s="99"/>
      <c r="I350" s="99"/>
      <c r="J350" s="445"/>
    </row>
    <row r="351" spans="1:14" s="73" customFormat="1" ht="31.5" x14ac:dyDescent="0.25">
      <c r="A351" s="437" t="s">
        <v>60</v>
      </c>
      <c r="B351" s="239" t="s">
        <v>179</v>
      </c>
      <c r="C351" s="251">
        <v>92.4</v>
      </c>
      <c r="D351" s="251">
        <v>92.4</v>
      </c>
      <c r="E351" s="251"/>
      <c r="F351" s="251">
        <v>45</v>
      </c>
      <c r="G351" s="54"/>
      <c r="H351" s="54"/>
      <c r="I351" s="54"/>
      <c r="J351" s="84"/>
    </row>
    <row r="352" spans="1:14" s="115" customFormat="1" ht="45" x14ac:dyDescent="0.25">
      <c r="A352" s="238">
        <v>3242</v>
      </c>
      <c r="B352" s="447" t="s">
        <v>320</v>
      </c>
      <c r="C352" s="251"/>
      <c r="D352" s="251">
        <v>33.9</v>
      </c>
      <c r="E352" s="251"/>
      <c r="F352" s="251">
        <v>33.9</v>
      </c>
      <c r="G352" s="94" t="e">
        <f>F352/C352*100</f>
        <v>#DIV/0!</v>
      </c>
      <c r="H352" s="94">
        <f t="shared" si="73"/>
        <v>100</v>
      </c>
      <c r="I352" s="94"/>
      <c r="J352" s="114"/>
    </row>
    <row r="353" spans="1:16" s="73" customFormat="1" ht="18.75" x14ac:dyDescent="0.3">
      <c r="A353" s="436"/>
      <c r="B353" s="230" t="s">
        <v>21</v>
      </c>
      <c r="C353" s="368">
        <f>C354+C355+C356</f>
        <v>349.4</v>
      </c>
      <c r="D353" s="368">
        <f>D354+D355+D356</f>
        <v>478.40000000000003</v>
      </c>
      <c r="E353" s="368">
        <f>E354+E355+E356</f>
        <v>0</v>
      </c>
      <c r="F353" s="368">
        <f>F354+F355+F356</f>
        <v>260.79999999999995</v>
      </c>
      <c r="G353" s="111">
        <f>F353/C353*100</f>
        <v>74.642243846594155</v>
      </c>
      <c r="H353" s="111">
        <f t="shared" si="73"/>
        <v>54.515050167224068</v>
      </c>
      <c r="I353" s="54"/>
      <c r="J353" s="84"/>
      <c r="O353" s="291"/>
      <c r="P353" s="291"/>
    </row>
    <row r="354" spans="1:16" s="183" customFormat="1" ht="32.25" x14ac:dyDescent="0.3">
      <c r="A354" s="437" t="s">
        <v>62</v>
      </c>
      <c r="B354" s="239" t="s">
        <v>250</v>
      </c>
      <c r="C354" s="373">
        <v>3.8</v>
      </c>
      <c r="D354" s="1">
        <v>49</v>
      </c>
      <c r="E354" s="1"/>
      <c r="F354" s="1">
        <v>42.8</v>
      </c>
      <c r="G354" s="289">
        <f>F354/C354*100</f>
        <v>1126.3157894736842</v>
      </c>
      <c r="H354" s="289">
        <f t="shared" si="73"/>
        <v>87.346938775510196</v>
      </c>
      <c r="I354" s="289"/>
      <c r="J354" s="223"/>
      <c r="O354" s="292"/>
      <c r="P354" s="293"/>
    </row>
    <row r="355" spans="1:16" s="183" customFormat="1" ht="47.25" x14ac:dyDescent="0.25">
      <c r="A355" s="288" t="s">
        <v>63</v>
      </c>
      <c r="B355" s="228" t="s">
        <v>88</v>
      </c>
      <c r="C355" s="1">
        <v>32.9</v>
      </c>
      <c r="D355" s="1">
        <v>114.8</v>
      </c>
      <c r="E355" s="1"/>
      <c r="F355" s="1">
        <v>63.3</v>
      </c>
      <c r="G355" s="289">
        <f>F355/C355*100</f>
        <v>192.40121580547111</v>
      </c>
      <c r="H355" s="289">
        <f t="shared" si="73"/>
        <v>55.139372822299649</v>
      </c>
      <c r="I355" s="289"/>
      <c r="J355" s="223"/>
    </row>
    <row r="356" spans="1:16" s="183" customFormat="1" ht="31.5" x14ac:dyDescent="0.25">
      <c r="A356" s="288" t="s">
        <v>61</v>
      </c>
      <c r="B356" s="228" t="s">
        <v>87</v>
      </c>
      <c r="C356" s="1">
        <v>312.7</v>
      </c>
      <c r="D356" s="1">
        <v>314.60000000000002</v>
      </c>
      <c r="E356" s="1"/>
      <c r="F356" s="1">
        <f>154.5+0.2</f>
        <v>154.69999999999999</v>
      </c>
      <c r="G356" s="289">
        <f>F356/C356*100</f>
        <v>49.47233770386952</v>
      </c>
      <c r="H356" s="289">
        <f t="shared" si="73"/>
        <v>49.173553719008254</v>
      </c>
      <c r="I356" s="289"/>
      <c r="J356" s="223"/>
      <c r="O356" s="290"/>
    </row>
    <row r="357" spans="1:16" s="90" customFormat="1" hidden="1" x14ac:dyDescent="0.25">
      <c r="A357" s="92"/>
      <c r="B357" s="137" t="s">
        <v>139</v>
      </c>
      <c r="C357" s="91">
        <f>C358</f>
        <v>0</v>
      </c>
      <c r="D357" s="91">
        <f t="shared" ref="D357:F357" si="78">D358</f>
        <v>0</v>
      </c>
      <c r="E357" s="91">
        <f t="shared" si="78"/>
        <v>0</v>
      </c>
      <c r="F357" s="91">
        <f t="shared" si="78"/>
        <v>0</v>
      </c>
      <c r="G357" s="88" t="e">
        <f t="shared" ref="G357" si="79">F357/C357*100</f>
        <v>#DIV/0!</v>
      </c>
      <c r="H357" s="88" t="e">
        <f t="shared" si="73"/>
        <v>#DIV/0!</v>
      </c>
      <c r="I357" s="88" t="e">
        <f t="shared" ref="I357" si="80">F357/E357*100</f>
        <v>#DIV/0!</v>
      </c>
      <c r="J357" s="89"/>
    </row>
    <row r="358" spans="1:16" s="90" customFormat="1" ht="31.5" hidden="1" x14ac:dyDescent="0.25">
      <c r="A358" s="46">
        <v>3133</v>
      </c>
      <c r="B358" s="138" t="s">
        <v>135</v>
      </c>
      <c r="C358" s="35"/>
      <c r="D358" s="35"/>
      <c r="E358" s="35"/>
      <c r="F358" s="35"/>
      <c r="G358" s="40" t="e">
        <f>F358/C358*100</f>
        <v>#DIV/0!</v>
      </c>
      <c r="H358" s="40" t="e">
        <f>F358/D358*100</f>
        <v>#DIV/0!</v>
      </c>
      <c r="I358" s="40" t="e">
        <f>F358/E358*100</f>
        <v>#DIV/0!</v>
      </c>
      <c r="J358" s="89"/>
    </row>
    <row r="359" spans="1:16" s="8" customFormat="1" ht="40.5" x14ac:dyDescent="0.3">
      <c r="A359" s="5"/>
      <c r="B359" s="337" t="s">
        <v>89</v>
      </c>
      <c r="C359" s="202">
        <f>C334+C330</f>
        <v>12088.699999999999</v>
      </c>
      <c r="D359" s="202">
        <f t="shared" ref="D359:F359" si="81">D334+D330</f>
        <v>24520.499999999996</v>
      </c>
      <c r="E359" s="202">
        <f t="shared" si="81"/>
        <v>14221.88</v>
      </c>
      <c r="F359" s="202">
        <f t="shared" si="81"/>
        <v>11876.2</v>
      </c>
      <c r="G359" s="186">
        <f>F359/C359*100</f>
        <v>98.242160033750551</v>
      </c>
      <c r="H359" s="186">
        <f>F359/D359*100</f>
        <v>48.433759507351006</v>
      </c>
      <c r="I359" s="186">
        <f>F359/E359*100</f>
        <v>83.506540626133827</v>
      </c>
      <c r="J359" s="218"/>
    </row>
    <row r="360" spans="1:16" s="3" customFormat="1" x14ac:dyDescent="0.25">
      <c r="A360" s="261"/>
      <c r="B360" s="148"/>
      <c r="C360" s="150"/>
      <c r="D360" s="150"/>
      <c r="E360" s="150"/>
      <c r="F360" s="150"/>
      <c r="G360" s="186"/>
      <c r="H360" s="186"/>
      <c r="I360" s="289"/>
      <c r="J360" s="321"/>
    </row>
    <row r="361" spans="1:16" s="341" customFormat="1" ht="22.5" x14ac:dyDescent="0.3">
      <c r="A361" s="464" t="s">
        <v>84</v>
      </c>
      <c r="B361" s="465"/>
      <c r="C361" s="338">
        <f>C233+C359</f>
        <v>301887.80000000005</v>
      </c>
      <c r="D361" s="338">
        <f>D233+D359</f>
        <v>351266.72000000003</v>
      </c>
      <c r="E361" s="338">
        <f>E233+E359</f>
        <v>222405.70000000004</v>
      </c>
      <c r="F361" s="338">
        <f>F233+F359</f>
        <v>189767.22000000003</v>
      </c>
      <c r="G361" s="339">
        <f>F361/C361*100</f>
        <v>62.860181829143144</v>
      </c>
      <c r="H361" s="339">
        <f>F361/D361*100</f>
        <v>54.023683200048097</v>
      </c>
      <c r="I361" s="339">
        <f>F361/E361*100</f>
        <v>85.324800578402431</v>
      </c>
      <c r="J361" s="340"/>
    </row>
    <row r="362" spans="1:16" s="347" customFormat="1" ht="16.5" hidden="1" x14ac:dyDescent="0.25">
      <c r="A362" s="342"/>
      <c r="B362" s="343" t="s">
        <v>97</v>
      </c>
      <c r="C362" s="344"/>
      <c r="D362" s="344"/>
      <c r="E362" s="344"/>
      <c r="F362" s="344"/>
      <c r="G362" s="345" t="e">
        <f>F362/C362*100</f>
        <v>#DIV/0!</v>
      </c>
      <c r="H362" s="345" t="e">
        <f>F362/D362*100</f>
        <v>#DIV/0!</v>
      </c>
      <c r="I362" s="345" t="e">
        <f>F362/E362*100</f>
        <v>#DIV/0!</v>
      </c>
      <c r="J362" s="346"/>
    </row>
    <row r="363" spans="1:16" s="341" customFormat="1" ht="60.4" hidden="1" customHeight="1" x14ac:dyDescent="0.3">
      <c r="A363" s="459" t="s">
        <v>107</v>
      </c>
      <c r="B363" s="460"/>
      <c r="C363" s="348">
        <f>C362+C361</f>
        <v>301887.80000000005</v>
      </c>
      <c r="D363" s="348">
        <f>D362+D361</f>
        <v>351266.72000000003</v>
      </c>
      <c r="E363" s="348">
        <f>E362+E361</f>
        <v>222405.70000000004</v>
      </c>
      <c r="F363" s="348">
        <f>F362+F361</f>
        <v>189767.22000000003</v>
      </c>
      <c r="G363" s="339">
        <f>F363/C363*100</f>
        <v>62.860181829143144</v>
      </c>
      <c r="H363" s="339">
        <f>F363/D363*100</f>
        <v>54.023683200048097</v>
      </c>
      <c r="I363" s="339">
        <f>F363/E363*100</f>
        <v>85.324800578402431</v>
      </c>
      <c r="J363" s="340"/>
    </row>
    <row r="364" spans="1:16" s="3" customFormat="1" hidden="1" x14ac:dyDescent="0.25">
      <c r="A364" s="9"/>
      <c r="B364" s="252"/>
      <c r="C364" s="150"/>
      <c r="D364" s="150"/>
      <c r="E364" s="150"/>
      <c r="F364" s="150"/>
      <c r="G364" s="150"/>
      <c r="H364" s="150"/>
      <c r="I364" s="150"/>
      <c r="J364" s="321"/>
    </row>
    <row r="365" spans="1:16" s="3" customFormat="1" ht="20.25" hidden="1" x14ac:dyDescent="0.25">
      <c r="A365" s="450" t="s">
        <v>90</v>
      </c>
      <c r="B365" s="451"/>
      <c r="C365" s="451"/>
      <c r="D365" s="451"/>
      <c r="E365" s="451"/>
      <c r="F365" s="451"/>
      <c r="G365" s="451"/>
      <c r="H365" s="451"/>
      <c r="I365" s="452"/>
      <c r="J365" s="321"/>
    </row>
    <row r="366" spans="1:16" s="3" customFormat="1" ht="31.5" hidden="1" x14ac:dyDescent="0.25">
      <c r="A366" s="9">
        <v>208200</v>
      </c>
      <c r="B366" s="252" t="s">
        <v>119</v>
      </c>
      <c r="C366" s="349"/>
      <c r="D366" s="349">
        <f>D367+D368+D369+D370+D371</f>
        <v>9823.5</v>
      </c>
      <c r="E366" s="349">
        <f>E367+E368+E369+E370+E371</f>
        <v>1613.1000000000001</v>
      </c>
      <c r="F366" s="349">
        <f>F367+F368+F369+F370+F371</f>
        <v>0</v>
      </c>
      <c r="G366" s="150"/>
      <c r="H366" s="150"/>
      <c r="I366" s="150"/>
      <c r="J366" s="321"/>
    </row>
    <row r="367" spans="1:16" s="258" customFormat="1" hidden="1" x14ac:dyDescent="0.25">
      <c r="A367" s="256"/>
      <c r="B367" s="197" t="s">
        <v>91</v>
      </c>
      <c r="C367" s="350"/>
      <c r="D367" s="350">
        <v>1718.6</v>
      </c>
      <c r="E367" s="350">
        <v>1046.4000000000001</v>
      </c>
      <c r="F367" s="350"/>
      <c r="G367" s="150"/>
      <c r="H367" s="257"/>
      <c r="I367" s="257"/>
      <c r="J367" s="316"/>
    </row>
    <row r="368" spans="1:16" s="258" customFormat="1" ht="63" hidden="1" x14ac:dyDescent="0.25">
      <c r="A368" s="256"/>
      <c r="B368" s="197" t="s">
        <v>92</v>
      </c>
      <c r="C368" s="350"/>
      <c r="D368" s="350"/>
      <c r="E368" s="350"/>
      <c r="F368" s="350"/>
      <c r="G368" s="150"/>
      <c r="H368" s="257"/>
      <c r="I368" s="257"/>
      <c r="J368" s="316"/>
    </row>
    <row r="369" spans="1:15" s="258" customFormat="1" hidden="1" x14ac:dyDescent="0.25">
      <c r="A369" s="256"/>
      <c r="B369" s="197" t="s">
        <v>93</v>
      </c>
      <c r="C369" s="350"/>
      <c r="D369" s="350"/>
      <c r="E369" s="350"/>
      <c r="F369" s="350"/>
      <c r="G369" s="150"/>
      <c r="H369" s="257"/>
      <c r="I369" s="257"/>
      <c r="J369" s="316"/>
    </row>
    <row r="370" spans="1:15" s="183" customFormat="1" ht="15" hidden="1" customHeight="1" x14ac:dyDescent="0.25">
      <c r="A370" s="11"/>
      <c r="B370" s="351" t="s">
        <v>94</v>
      </c>
      <c r="C370" s="352"/>
      <c r="D370" s="352">
        <v>135.9</v>
      </c>
      <c r="E370" s="352"/>
      <c r="F370" s="352"/>
      <c r="G370" s="192"/>
      <c r="H370" s="182"/>
      <c r="I370" s="182"/>
      <c r="J370" s="223"/>
    </row>
    <row r="371" spans="1:15" s="183" customFormat="1" ht="15" hidden="1" x14ac:dyDescent="0.25">
      <c r="A371" s="11"/>
      <c r="B371" s="351" t="s">
        <v>95</v>
      </c>
      <c r="C371" s="352"/>
      <c r="D371" s="352">
        <v>7969</v>
      </c>
      <c r="E371" s="352">
        <v>566.70000000000005</v>
      </c>
      <c r="F371" s="352"/>
      <c r="G371" s="192"/>
      <c r="H371" s="182"/>
      <c r="I371" s="182"/>
      <c r="J371" s="223"/>
    </row>
    <row r="372" spans="1:15" s="3" customFormat="1" ht="47.25" hidden="1" x14ac:dyDescent="0.25">
      <c r="A372" s="9">
        <v>208400</v>
      </c>
      <c r="B372" s="252" t="s">
        <v>98</v>
      </c>
      <c r="C372" s="349">
        <v>10558.3</v>
      </c>
      <c r="D372" s="349">
        <v>16571.2</v>
      </c>
      <c r="E372" s="349">
        <v>1766.2</v>
      </c>
      <c r="F372" s="349">
        <v>77.5</v>
      </c>
      <c r="G372" s="1"/>
      <c r="H372" s="1"/>
      <c r="I372" s="1"/>
      <c r="J372" s="321"/>
    </row>
    <row r="373" spans="1:15" s="3" customFormat="1" hidden="1" x14ac:dyDescent="0.25">
      <c r="A373" s="9">
        <v>301100</v>
      </c>
      <c r="B373" s="252" t="s">
        <v>96</v>
      </c>
      <c r="C373" s="349"/>
      <c r="D373" s="349"/>
      <c r="E373" s="349"/>
      <c r="F373" s="349"/>
      <c r="G373" s="1"/>
      <c r="H373" s="1"/>
      <c r="I373" s="1"/>
      <c r="J373" s="321"/>
    </row>
    <row r="374" spans="1:15" s="3" customFormat="1" hidden="1" x14ac:dyDescent="0.25">
      <c r="A374" s="9">
        <v>301200</v>
      </c>
      <c r="B374" s="252" t="s">
        <v>97</v>
      </c>
      <c r="C374" s="349">
        <v>4108.3999999999996</v>
      </c>
      <c r="D374" s="349">
        <v>4108.3999999999996</v>
      </c>
      <c r="E374" s="349">
        <v>1027.0999999999999</v>
      </c>
      <c r="F374" s="349">
        <v>1027.0999999999999</v>
      </c>
      <c r="G374" s="1"/>
      <c r="H374" s="1"/>
      <c r="I374" s="1"/>
      <c r="J374" s="321"/>
    </row>
    <row r="375" spans="1:15" s="3" customFormat="1" ht="34.5" hidden="1" customHeight="1" x14ac:dyDescent="0.25">
      <c r="A375" s="448" t="s">
        <v>107</v>
      </c>
      <c r="B375" s="449"/>
      <c r="C375" s="1">
        <f>C233+C359+C374</f>
        <v>305996.20000000007</v>
      </c>
      <c r="D375" s="1">
        <f>D233+D359+D374</f>
        <v>355375.12000000005</v>
      </c>
      <c r="E375" s="1">
        <f>E233+E359+E374</f>
        <v>223432.80000000005</v>
      </c>
      <c r="F375" s="1">
        <f>F233+F359+F374</f>
        <v>190794.32000000004</v>
      </c>
      <c r="G375" s="1">
        <f>F375/C375*100</f>
        <v>62.351859271454998</v>
      </c>
      <c r="H375" s="1">
        <f>F375/D375*100</f>
        <v>53.688147892851923</v>
      </c>
      <c r="I375" s="1">
        <f>F375/E375*100</f>
        <v>85.392261118331774</v>
      </c>
      <c r="J375" s="321"/>
    </row>
    <row r="376" spans="1:15" s="2" customFormat="1" hidden="1" x14ac:dyDescent="0.25">
      <c r="A376" s="140"/>
      <c r="B376" s="141"/>
      <c r="C376" s="142"/>
      <c r="D376" s="142"/>
      <c r="E376" s="142"/>
      <c r="F376" s="142"/>
      <c r="G376" s="142"/>
      <c r="H376" s="142"/>
      <c r="I376" s="142"/>
      <c r="J376" s="142"/>
    </row>
    <row r="377" spans="1:15" s="2" customFormat="1" x14ac:dyDescent="0.25">
      <c r="A377" s="140"/>
      <c r="B377" s="141"/>
      <c r="C377" s="142"/>
      <c r="D377" s="142"/>
      <c r="E377" s="142"/>
      <c r="F377" s="142"/>
      <c r="G377" s="142"/>
      <c r="H377" s="142"/>
      <c r="I377" s="142"/>
      <c r="J377" s="142"/>
    </row>
    <row r="378" spans="1:15" s="2" customFormat="1" x14ac:dyDescent="0.25">
      <c r="A378" s="140"/>
      <c r="B378" s="353"/>
      <c r="C378" s="142"/>
      <c r="D378" s="142"/>
      <c r="E378" s="142"/>
      <c r="F378" s="142"/>
      <c r="G378" s="142"/>
      <c r="H378" s="142"/>
      <c r="I378" s="142"/>
      <c r="J378" s="142"/>
    </row>
    <row r="379" spans="1:15" s="2" customFormat="1" ht="16.5" customHeight="1" x14ac:dyDescent="0.25">
      <c r="A379" s="140"/>
      <c r="B379" s="142" t="s">
        <v>332</v>
      </c>
      <c r="C379" s="142"/>
      <c r="D379" s="142"/>
      <c r="E379" s="142" t="s">
        <v>331</v>
      </c>
      <c r="F379" s="142"/>
      <c r="G379" s="142"/>
      <c r="H379" s="142"/>
      <c r="I379" s="142"/>
      <c r="J379" s="142"/>
    </row>
    <row r="381" spans="1:15" hidden="1" x14ac:dyDescent="0.25">
      <c r="E381" s="16" t="s">
        <v>206</v>
      </c>
      <c r="F381" s="16">
        <f>F332</f>
        <v>187015.52000000002</v>
      </c>
      <c r="O381" s="139" t="s">
        <v>207</v>
      </c>
    </row>
    <row r="382" spans="1:15" hidden="1" x14ac:dyDescent="0.25">
      <c r="E382" s="16" t="s">
        <v>150</v>
      </c>
      <c r="F382" s="16">
        <f>F42+F260</f>
        <v>6071.5</v>
      </c>
      <c r="O382" s="16">
        <f>F382/F332*100</f>
        <v>3.2465219998853567</v>
      </c>
    </row>
    <row r="383" spans="1:15" hidden="1" x14ac:dyDescent="0.25">
      <c r="E383" s="16" t="s">
        <v>149</v>
      </c>
      <c r="F383" s="16">
        <f>F102+F258+F259</f>
        <v>11234.1</v>
      </c>
      <c r="O383" s="16">
        <f>F383/F332*100</f>
        <v>6.0070415546260536</v>
      </c>
    </row>
    <row r="384" spans="1:15" hidden="1" x14ac:dyDescent="0.25">
      <c r="E384" s="16" t="s">
        <v>148</v>
      </c>
      <c r="F384" s="16">
        <f>F153+F281</f>
        <v>5524.8</v>
      </c>
      <c r="O384" s="16">
        <f>F384/F332*100</f>
        <v>2.9541933204260262</v>
      </c>
    </row>
    <row r="385" spans="5:15" hidden="1" x14ac:dyDescent="0.25">
      <c r="E385" s="16" t="s">
        <v>151</v>
      </c>
      <c r="F385" s="16">
        <f>F160+F280</f>
        <v>3079.4</v>
      </c>
      <c r="O385" s="16">
        <f>F385/F381*100</f>
        <v>1.6466013088111617</v>
      </c>
    </row>
    <row r="386" spans="5:15" hidden="1" x14ac:dyDescent="0.25">
      <c r="E386" s="16" t="s">
        <v>152</v>
      </c>
      <c r="F386" s="16">
        <f>F58+F246</f>
        <v>78169.700000000012</v>
      </c>
      <c r="O386" s="16">
        <f>F386/F381*100</f>
        <v>41.798509556853894</v>
      </c>
    </row>
    <row r="387" spans="5:15" hidden="1" x14ac:dyDescent="0.25">
      <c r="E387" s="16" t="s">
        <v>153</v>
      </c>
      <c r="F387" s="16">
        <f>F168+F284</f>
        <v>38906</v>
      </c>
      <c r="O387" s="16">
        <f>F387/F381*100</f>
        <v>20.803621004288839</v>
      </c>
    </row>
    <row r="388" spans="5:15" hidden="1" x14ac:dyDescent="0.25">
      <c r="E388" s="16" t="s">
        <v>208</v>
      </c>
      <c r="F388" s="16">
        <f>SUM(F382:F387)</f>
        <v>142985.5</v>
      </c>
      <c r="O388" s="16">
        <f>F388/F381*100</f>
        <v>76.456488744891331</v>
      </c>
    </row>
    <row r="389" spans="5:15" hidden="1" x14ac:dyDescent="0.25">
      <c r="E389" s="16" t="s">
        <v>209</v>
      </c>
      <c r="F389" s="16">
        <f>F388-F387</f>
        <v>104079.5</v>
      </c>
      <c r="O389" s="16">
        <f>F389/F381*100</f>
        <v>55.652867740602488</v>
      </c>
    </row>
  </sheetData>
  <mergeCells count="19">
    <mergeCell ref="E11:E12"/>
    <mergeCell ref="F11:F12"/>
    <mergeCell ref="B9:C9"/>
    <mergeCell ref="G3:H5"/>
    <mergeCell ref="A361:B361"/>
    <mergeCell ref="A8:J8"/>
    <mergeCell ref="G11:J11"/>
    <mergeCell ref="A11:A12"/>
    <mergeCell ref="B11:B12"/>
    <mergeCell ref="C11:C12"/>
    <mergeCell ref="D11:D12"/>
    <mergeCell ref="B235:I235"/>
    <mergeCell ref="A231:B231"/>
    <mergeCell ref="A375:B375"/>
    <mergeCell ref="A365:I365"/>
    <mergeCell ref="B14:I14"/>
    <mergeCell ref="A210:B210"/>
    <mergeCell ref="A233:B233"/>
    <mergeCell ref="A363:B363"/>
  </mergeCells>
  <pageMargins left="0.59055118110236227" right="0.19685039370078741" top="0.19685039370078741" bottom="0.19685039370078741" header="0.31496062992125984" footer="0.31496062992125984"/>
  <pageSetup paperSize="9" scale="70" fitToHeight="8" orientation="portrait" r:id="rId1"/>
  <rowBreaks count="1" manualBreakCount="1">
    <brk id="17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2025-08-28T12:20:30Z</dcterms:modified>
</cp:coreProperties>
</file>