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D:\СЕСІЯ\42 сесія позачергова 28.07.2025 р\979 зміни до бюджету\"/>
    </mc:Choice>
  </mc:AlternateContent>
  <xr:revisionPtr revIDLastSave="0" documentId="13_ncr:1_{25E5349C-73CE-4228-B402-F8E66BD9B877}" xr6:coauthVersionLast="47" xr6:coauthVersionMax="47" xr10:uidLastSave="{00000000-0000-0000-0000-000000000000}"/>
  <bookViews>
    <workbookView xWindow="0" yWindow="600" windowWidth="28800" windowHeight="15600" xr2:uid="{00000000-000D-0000-FFFF-FFFF00000000}"/>
  </bookViews>
  <sheets>
    <sheet name="ОР" sheetId="11" r:id="rId1"/>
  </sheets>
  <definedNames>
    <definedName name="Excel_BuiltIn_Print_Titles" localSheetId="0">ОР!$9:$9</definedName>
    <definedName name="Z_96E2A35E_4A48_419F_9E38_8CEFA5D27C66_.wvu.PrintArea" localSheetId="0">ОР!$A$4:$J$176</definedName>
    <definedName name="Z_96E2A35E_4A48_419F_9E38_8CEFA5D27C66_.wvu.PrintTitles" localSheetId="0">ОР!$9:$9</definedName>
    <definedName name="Z_96E2A35E_4A48_419F_9E38_8CEFA5D27C66_.wvu.Rows" localSheetId="0">ОР!#REF!</definedName>
    <definedName name="Z_ABBD498D_3D2F_4E62_985A_EF1DC4D9DC47_.wvu.PrintArea" localSheetId="0">ОР!$A$4:$J$176</definedName>
    <definedName name="Z_ABBD498D_3D2F_4E62_985A_EF1DC4D9DC47_.wvu.PrintTitles" localSheetId="0">ОР!$9:$9</definedName>
    <definedName name="Z_ABBD498D_3D2F_4E62_985A_EF1DC4D9DC47_.wvu.Rows" localSheetId="0">ОР!#REF!</definedName>
    <definedName name="Z_E02D48B6_D0D9_4E6E_B70D_8E13580A6528_.wvu.PrintArea" localSheetId="0">ОР!$A$4:$J$176</definedName>
    <definedName name="Z_E02D48B6_D0D9_4E6E_B70D_8E13580A6528_.wvu.PrintTitles" localSheetId="0">ОР!$9:$9</definedName>
    <definedName name="Z_E02D48B6_D0D9_4E6E_B70D_8E13580A6528_.wvu.Rows" localSheetId="0">ОР!#REF!</definedName>
    <definedName name="_xlnm.Print_Titles" localSheetId="0">ОР!$8:$9</definedName>
    <definedName name="_xlnm.Print_Area" localSheetId="0">ОР!$A$1:$J$326</definedName>
  </definedNames>
  <calcPr calcId="191029"/>
</workbook>
</file>

<file path=xl/calcChain.xml><?xml version="1.0" encoding="utf-8"?>
<calcChain xmlns="http://schemas.openxmlformats.org/spreadsheetml/2006/main">
  <c r="J293" i="11" l="1"/>
  <c r="I293" i="11"/>
  <c r="H88" i="11" l="1"/>
  <c r="H87" i="11"/>
  <c r="H177" i="11" l="1"/>
  <c r="H176" i="11"/>
  <c r="H60" i="11"/>
  <c r="H147" i="11"/>
  <c r="H96" i="11" l="1"/>
  <c r="H50" i="11" l="1"/>
  <c r="H283" i="11" l="1"/>
  <c r="I283" i="11"/>
  <c r="J283" i="11"/>
  <c r="H55" i="11" l="1"/>
  <c r="H135" i="11" l="1"/>
  <c r="J131" i="11"/>
  <c r="I131" i="11"/>
  <c r="H155" i="11" l="1"/>
  <c r="H76" i="11" l="1"/>
  <c r="I75" i="11" l="1"/>
  <c r="J75" i="11"/>
  <c r="K75" i="11"/>
  <c r="L75" i="11"/>
  <c r="H75" i="11"/>
  <c r="G76" i="11"/>
  <c r="J55" i="11"/>
  <c r="I55" i="11"/>
  <c r="J135" i="11" l="1"/>
  <c r="I135" i="11"/>
  <c r="H311" i="11" l="1"/>
  <c r="H280" i="11" l="1"/>
  <c r="G19" i="11" l="1"/>
  <c r="H35" i="11" l="1"/>
  <c r="H18" i="11"/>
  <c r="H13" i="11" s="1"/>
  <c r="I291" i="11" l="1"/>
  <c r="J291" i="11"/>
  <c r="K291" i="11"/>
  <c r="L291" i="11"/>
  <c r="H291" i="11"/>
  <c r="G292" i="11"/>
  <c r="H134" i="11"/>
  <c r="H266" i="11"/>
  <c r="H59" i="11" l="1"/>
  <c r="I319" i="11" l="1"/>
  <c r="J319" i="11"/>
  <c r="G321" i="11"/>
  <c r="J231" i="11"/>
  <c r="Q324" i="11" s="1"/>
  <c r="I231" i="11"/>
  <c r="P324" i="11" s="1"/>
  <c r="H160" i="11"/>
  <c r="H37" i="11"/>
  <c r="H129" i="11" l="1"/>
  <c r="H40" i="11"/>
  <c r="H85" i="11" l="1"/>
  <c r="H322" i="11"/>
  <c r="G322" i="11"/>
  <c r="H320" i="11" l="1"/>
  <c r="H319" i="11" s="1"/>
  <c r="I318" i="11" l="1"/>
  <c r="J318" i="11"/>
  <c r="J317" i="11" s="1"/>
  <c r="G319" i="11"/>
  <c r="H318" i="11"/>
  <c r="H317" i="11" s="1"/>
  <c r="G320" i="11"/>
  <c r="I317" i="11" l="1"/>
  <c r="G318" i="11"/>
  <c r="H146" i="11"/>
  <c r="H145" i="11" s="1"/>
  <c r="G317" i="11" l="1"/>
  <c r="L17" i="11"/>
  <c r="L16" i="11" l="1"/>
  <c r="H128" i="11"/>
  <c r="I13" i="11" l="1"/>
  <c r="J13" i="11"/>
  <c r="I29" i="11"/>
  <c r="J29" i="11"/>
  <c r="I32" i="11"/>
  <c r="J32" i="11"/>
  <c r="H32" i="11"/>
  <c r="H31" i="11" s="1"/>
  <c r="G40" i="11"/>
  <c r="H39" i="11"/>
  <c r="G39" i="11" s="1"/>
  <c r="G37" i="11"/>
  <c r="G36" i="11"/>
  <c r="G35" i="11"/>
  <c r="G34" i="11"/>
  <c r="G33" i="11"/>
  <c r="G31" i="11" l="1"/>
  <c r="H38" i="11"/>
  <c r="G38" i="11" s="1"/>
  <c r="G32" i="11"/>
  <c r="H29" i="11" l="1"/>
  <c r="G29" i="11" s="1"/>
  <c r="H178" i="11"/>
  <c r="O324" i="11" s="1"/>
  <c r="G311" i="11"/>
  <c r="H26" i="11"/>
  <c r="G13" i="11"/>
  <c r="G214" i="11" l="1"/>
  <c r="G213" i="11" s="1"/>
  <c r="G212" i="11" s="1"/>
  <c r="J213" i="11"/>
  <c r="J212" i="11" s="1"/>
  <c r="I213" i="11"/>
  <c r="I212" i="11" s="1"/>
  <c r="G316" i="11" l="1"/>
  <c r="I159" i="11"/>
  <c r="J159" i="11"/>
  <c r="H159" i="11"/>
  <c r="G161" i="11"/>
  <c r="G24" i="11"/>
  <c r="I23" i="11"/>
  <c r="I22" i="11" s="1"/>
  <c r="J23" i="11"/>
  <c r="J22" i="11" s="1"/>
  <c r="H23" i="11"/>
  <c r="H22" i="11" s="1"/>
  <c r="G22" i="11" l="1"/>
  <c r="G23" i="11"/>
  <c r="G21" i="11" l="1"/>
  <c r="G231" i="11" l="1"/>
  <c r="I227" i="11"/>
  <c r="I226" i="11" s="1"/>
  <c r="J227" i="11"/>
  <c r="J226" i="11" s="1"/>
  <c r="I230" i="11"/>
  <c r="I229" i="11" s="1"/>
  <c r="J230" i="11"/>
  <c r="J229" i="11" s="1"/>
  <c r="J225" i="11" l="1"/>
  <c r="I225" i="11"/>
  <c r="I310" i="11" l="1"/>
  <c r="J310" i="11"/>
  <c r="G312" i="11"/>
  <c r="G310" i="11" s="1"/>
  <c r="H310" i="11"/>
  <c r="I315" i="11" l="1"/>
  <c r="I314" i="11" s="1"/>
  <c r="I313" i="11" s="1"/>
  <c r="J315" i="11"/>
  <c r="J314" i="11" s="1"/>
  <c r="J313" i="11" s="1"/>
  <c r="H315" i="11"/>
  <c r="G315" i="11"/>
  <c r="G314" i="11" s="1"/>
  <c r="G313" i="11" s="1"/>
  <c r="H314" i="11"/>
  <c r="H313" i="11" s="1"/>
  <c r="J26" i="11" l="1"/>
  <c r="I26" i="11"/>
  <c r="I25" i="11" s="1"/>
  <c r="J25" i="11"/>
  <c r="G28" i="11"/>
  <c r="H304" i="11" l="1"/>
  <c r="G143" i="11" l="1"/>
  <c r="H74" i="11" l="1"/>
  <c r="G70" i="11" l="1"/>
  <c r="G73" i="11"/>
  <c r="G77" i="11"/>
  <c r="H58" i="11"/>
  <c r="G75" i="11" l="1"/>
  <c r="G74" i="11" s="1"/>
  <c r="I208" i="11"/>
  <c r="J208" i="11"/>
  <c r="H208" i="11"/>
  <c r="I207" i="11" l="1"/>
  <c r="I206" i="11" s="1"/>
  <c r="J207" i="11"/>
  <c r="J206" i="11" s="1"/>
  <c r="H207" i="11"/>
  <c r="H206" i="11" s="1"/>
  <c r="G206" i="11" s="1"/>
  <c r="G210" i="11"/>
  <c r="H44" i="11" l="1"/>
  <c r="H43" i="11" l="1"/>
  <c r="H41" i="11" s="1"/>
  <c r="G283" i="11" l="1"/>
  <c r="H182" i="11"/>
  <c r="I146" i="11" l="1"/>
  <c r="I145" i="11" s="1"/>
  <c r="I144" i="11" s="1"/>
  <c r="J146" i="11"/>
  <c r="J145" i="11" s="1"/>
  <c r="J144" i="11" s="1"/>
  <c r="G146" i="11"/>
  <c r="G147" i="11"/>
  <c r="J182" i="11" l="1"/>
  <c r="I182" i="11"/>
  <c r="I12" i="11"/>
  <c r="J12" i="11"/>
  <c r="J10" i="11" s="1"/>
  <c r="I10" i="11"/>
  <c r="G145" i="11" l="1"/>
  <c r="H144" i="11"/>
  <c r="G281" i="11"/>
  <c r="I280" i="11"/>
  <c r="J280" i="11"/>
  <c r="G183" i="11"/>
  <c r="G184" i="11"/>
  <c r="G185" i="11"/>
  <c r="G144" i="11" l="1"/>
  <c r="H154" i="11"/>
  <c r="H69" i="11" l="1"/>
  <c r="G67" i="11"/>
  <c r="H68" i="11" l="1"/>
  <c r="G68" i="11" s="1"/>
  <c r="G69" i="11"/>
  <c r="J309" i="11"/>
  <c r="J307" i="11" s="1"/>
  <c r="I309" i="11"/>
  <c r="I307" i="11" s="1"/>
  <c r="H309" i="11"/>
  <c r="G308" i="11"/>
  <c r="G309" i="11" l="1"/>
  <c r="H307" i="11"/>
  <c r="G307" i="11" s="1"/>
  <c r="I72" i="11" l="1"/>
  <c r="I71" i="11" s="1"/>
  <c r="J72" i="11"/>
  <c r="J71" i="11" s="1"/>
  <c r="H72" i="11"/>
  <c r="H71" i="11" l="1"/>
  <c r="G72" i="11"/>
  <c r="J63" i="11"/>
  <c r="J59" i="11" s="1"/>
  <c r="J58" i="11" s="1"/>
  <c r="I63" i="11"/>
  <c r="G63" i="11" s="1"/>
  <c r="G71" i="11" l="1"/>
  <c r="H57" i="11"/>
  <c r="I59" i="11"/>
  <c r="I58" i="11" s="1"/>
  <c r="I54" i="11"/>
  <c r="G113" i="11" l="1"/>
  <c r="G114" i="11"/>
  <c r="G115" i="11"/>
  <c r="G116" i="11"/>
  <c r="G119" i="11"/>
  <c r="G122" i="11"/>
  <c r="G123" i="11"/>
  <c r="G124" i="11"/>
  <c r="H54" i="11" l="1"/>
  <c r="I81" i="11" l="1"/>
  <c r="J81" i="11"/>
  <c r="H81" i="11"/>
  <c r="H80" i="11" s="1"/>
  <c r="G306" i="11" l="1"/>
  <c r="G305" i="11"/>
  <c r="J304" i="11"/>
  <c r="J303" i="11" s="1"/>
  <c r="J302" i="11" s="1"/>
  <c r="I304" i="11"/>
  <c r="G304" i="11" s="1"/>
  <c r="H303" i="11"/>
  <c r="H302" i="11" l="1"/>
  <c r="I303" i="11"/>
  <c r="I302" i="11" s="1"/>
  <c r="G302" i="11" l="1"/>
  <c r="G303" i="11"/>
  <c r="J300" i="11" l="1"/>
  <c r="J299" i="11" s="1"/>
  <c r="J298" i="11" s="1"/>
  <c r="I300" i="11"/>
  <c r="H300" i="11"/>
  <c r="H299" i="11" s="1"/>
  <c r="H298" i="11" s="1"/>
  <c r="I299" i="11"/>
  <c r="I298" i="11" s="1"/>
  <c r="I296" i="11"/>
  <c r="I295" i="11" s="1"/>
  <c r="I294" i="11" s="1"/>
  <c r="J296" i="11"/>
  <c r="J295" i="11" s="1"/>
  <c r="J294" i="11" s="1"/>
  <c r="G301" i="11"/>
  <c r="G300" i="11" l="1"/>
  <c r="G299" i="11" s="1"/>
  <c r="G298" i="11" s="1"/>
  <c r="H296" i="11" l="1"/>
  <c r="H295" i="11" s="1"/>
  <c r="H294" i="11" s="1"/>
  <c r="G297" i="11"/>
  <c r="G59" i="11" l="1"/>
  <c r="H12" i="11" l="1"/>
  <c r="J54" i="11" l="1"/>
  <c r="G296" i="11"/>
  <c r="G295" i="11" s="1"/>
  <c r="G294" i="11" s="1"/>
  <c r="G293" i="11" l="1"/>
  <c r="J290" i="11"/>
  <c r="J288" i="11" s="1"/>
  <c r="I290" i="11"/>
  <c r="I288" i="11" s="1"/>
  <c r="H290" i="11"/>
  <c r="G289" i="11"/>
  <c r="G291" i="11" l="1"/>
  <c r="G290" i="11"/>
  <c r="H288" i="11"/>
  <c r="G288" i="11" s="1"/>
  <c r="J53" i="11" l="1"/>
  <c r="I52" i="11" l="1"/>
  <c r="H272" i="11" l="1"/>
  <c r="H271" i="11" s="1"/>
  <c r="G273" i="11"/>
  <c r="G272" i="11" s="1"/>
  <c r="G271" i="11" s="1"/>
  <c r="I279" i="11" l="1"/>
  <c r="I278" i="11" s="1"/>
  <c r="J279" i="11"/>
  <c r="J278" i="11" s="1"/>
  <c r="H279" i="11"/>
  <c r="H25" i="11" l="1"/>
  <c r="H10" i="11" s="1"/>
  <c r="G27" i="11"/>
  <c r="G136" i="11"/>
  <c r="J138" i="11"/>
  <c r="J128" i="11" s="1"/>
  <c r="I138" i="11"/>
  <c r="I128" i="11" s="1"/>
  <c r="G25" i="11" l="1"/>
  <c r="G26" i="11"/>
  <c r="G287" i="11"/>
  <c r="G61" i="11" l="1"/>
  <c r="H285" i="11" l="1"/>
  <c r="H284" i="11" s="1"/>
  <c r="H278" i="11" s="1"/>
  <c r="G278" i="11" l="1"/>
  <c r="G284" i="11"/>
  <c r="G286" i="11"/>
  <c r="G285" i="11"/>
  <c r="G282" i="11" l="1"/>
  <c r="G277" i="11"/>
  <c r="G280" i="11" l="1"/>
  <c r="G279" i="11"/>
  <c r="H276" i="11" l="1"/>
  <c r="G276" i="11" s="1"/>
  <c r="H275" i="11" l="1"/>
  <c r="G275" i="11" s="1"/>
  <c r="H274" i="11" l="1"/>
  <c r="G274" i="11" s="1"/>
  <c r="J103" i="11"/>
  <c r="I103" i="11"/>
  <c r="G105" i="11"/>
  <c r="G104" i="11" l="1"/>
  <c r="I53" i="11" l="1"/>
  <c r="H249" i="11"/>
  <c r="G249" i="11" s="1"/>
  <c r="G248" i="11" s="1"/>
  <c r="G250" i="11"/>
  <c r="H248" i="11" l="1"/>
  <c r="H234" i="11"/>
  <c r="H242" i="11" l="1"/>
  <c r="G244" i="11"/>
  <c r="H238" i="11"/>
  <c r="H237" i="11" s="1"/>
  <c r="G240" i="11"/>
  <c r="H246" i="11" l="1"/>
  <c r="H245" i="11" s="1"/>
  <c r="G247" i="11"/>
  <c r="G246" i="11" l="1"/>
  <c r="G245" i="11" s="1"/>
  <c r="G236" i="11" l="1"/>
  <c r="G239" i="11" l="1"/>
  <c r="J238" i="11"/>
  <c r="J237" i="11" s="1"/>
  <c r="I238" i="11" l="1"/>
  <c r="I237" i="11" s="1"/>
  <c r="G209" i="11" l="1"/>
  <c r="H230" i="11" l="1"/>
  <c r="H229" i="11" l="1"/>
  <c r="G229" i="11" s="1"/>
  <c r="G230" i="11"/>
  <c r="J121" i="11"/>
  <c r="I121" i="11"/>
  <c r="G235" i="11" l="1"/>
  <c r="H233" i="11"/>
  <c r="G233" i="11" l="1"/>
  <c r="G234" i="11"/>
  <c r="J52" i="11"/>
  <c r="G83" i="11" l="1"/>
  <c r="G51" i="11" l="1"/>
  <c r="G56" i="11"/>
  <c r="G46" i="11"/>
  <c r="H175" i="11" l="1"/>
  <c r="H107" i="11" l="1"/>
  <c r="H106" i="11" s="1"/>
  <c r="H53" i="11" l="1"/>
  <c r="H52" i="11" s="1"/>
  <c r="G50" i="11"/>
  <c r="G92" i="11" l="1"/>
  <c r="G87" i="11"/>
  <c r="G55" i="11" l="1"/>
  <c r="G54" i="11" s="1"/>
  <c r="G53" i="11"/>
  <c r="G52" i="11"/>
  <c r="G82" i="11" l="1"/>
  <c r="G96" i="11"/>
  <c r="G253" i="11" l="1"/>
  <c r="G254" i="11"/>
  <c r="G255" i="11"/>
  <c r="I252" i="11"/>
  <c r="J252" i="11"/>
  <c r="H252" i="11"/>
  <c r="G252" i="11" l="1"/>
  <c r="H251" i="11"/>
  <c r="I251" i="11"/>
  <c r="J251" i="11"/>
  <c r="H258" i="11"/>
  <c r="I258" i="11"/>
  <c r="I257" i="11" s="1"/>
  <c r="I256" i="11" s="1"/>
  <c r="J258" i="11"/>
  <c r="J257" i="11" s="1"/>
  <c r="J256" i="11" s="1"/>
  <c r="G259" i="11"/>
  <c r="H261" i="11"/>
  <c r="H260" i="11" s="1"/>
  <c r="I261" i="11"/>
  <c r="I260" i="11" s="1"/>
  <c r="J261" i="11"/>
  <c r="J260" i="11" s="1"/>
  <c r="G262" i="11"/>
  <c r="G258" i="11" l="1"/>
  <c r="G251" i="11"/>
  <c r="G261" i="11"/>
  <c r="G260" i="11" s="1"/>
  <c r="H257" i="11"/>
  <c r="G257" i="11" l="1"/>
  <c r="H256" i="11"/>
  <c r="G256" i="11" s="1"/>
  <c r="J108" i="11" l="1"/>
  <c r="J107" i="11" s="1"/>
  <c r="I108" i="11"/>
  <c r="I107" i="11" l="1"/>
  <c r="G107" i="11" s="1"/>
  <c r="I57" i="11" l="1"/>
  <c r="G57" i="11" l="1"/>
  <c r="G270" i="11"/>
  <c r="J269" i="11"/>
  <c r="I269" i="11"/>
  <c r="I268" i="11" s="1"/>
  <c r="I267" i="11" s="1"/>
  <c r="H269" i="11"/>
  <c r="H268" i="11" s="1"/>
  <c r="H267" i="11" s="1"/>
  <c r="G269" i="11"/>
  <c r="G268" i="11"/>
  <c r="J267" i="11"/>
  <c r="G267" i="11" l="1"/>
  <c r="I188" i="11"/>
  <c r="H127" i="11" l="1"/>
  <c r="H125" i="11" s="1"/>
  <c r="G108" i="11" l="1"/>
  <c r="G109" i="11"/>
  <c r="G137" i="11"/>
  <c r="I127" i="11"/>
  <c r="I125" i="11" s="1"/>
  <c r="H197" i="11"/>
  <c r="G198" i="11"/>
  <c r="G138" i="11" l="1"/>
  <c r="G139" i="11"/>
  <c r="I44" i="11" l="1"/>
  <c r="I43" i="11" s="1"/>
  <c r="J44" i="11"/>
  <c r="J43" i="11" s="1"/>
  <c r="I49" i="11"/>
  <c r="J49" i="11"/>
  <c r="H49" i="11"/>
  <c r="H48" i="11" s="1"/>
  <c r="H47" i="11" s="1"/>
  <c r="I85" i="11"/>
  <c r="J85" i="11"/>
  <c r="G85" i="11"/>
  <c r="I91" i="11"/>
  <c r="J91" i="11"/>
  <c r="H91" i="11"/>
  <c r="G91" i="11" s="1"/>
  <c r="G11" i="11"/>
  <c r="G14" i="11"/>
  <c r="G20" i="11"/>
  <c r="G18" i="11"/>
  <c r="G15" i="11"/>
  <c r="G16" i="11"/>
  <c r="G17" i="11"/>
  <c r="G45" i="11"/>
  <c r="G60" i="11"/>
  <c r="G62" i="11"/>
  <c r="G79" i="11"/>
  <c r="G86" i="11"/>
  <c r="G88" i="11"/>
  <c r="I95" i="11"/>
  <c r="J95" i="11"/>
  <c r="H95" i="11"/>
  <c r="G95" i="11" s="1"/>
  <c r="I99" i="11"/>
  <c r="J99" i="11"/>
  <c r="H99" i="11"/>
  <c r="J102" i="11"/>
  <c r="H103" i="11"/>
  <c r="H102" i="11" s="1"/>
  <c r="I118" i="11"/>
  <c r="I117" i="11" s="1"/>
  <c r="J118" i="11"/>
  <c r="J117" i="11" s="1"/>
  <c r="H118" i="11"/>
  <c r="I120" i="11"/>
  <c r="J120" i="11"/>
  <c r="H121" i="11"/>
  <c r="I151" i="11"/>
  <c r="J151" i="11"/>
  <c r="H151" i="11"/>
  <c r="I153" i="11"/>
  <c r="J153" i="11"/>
  <c r="I158" i="11"/>
  <c r="J158" i="11"/>
  <c r="I164" i="11"/>
  <c r="I163" i="11" s="1"/>
  <c r="J164" i="11"/>
  <c r="J163" i="11" s="1"/>
  <c r="H164" i="11"/>
  <c r="I167" i="11"/>
  <c r="J167" i="11"/>
  <c r="H167" i="11"/>
  <c r="I175" i="11"/>
  <c r="J175" i="11"/>
  <c r="G182" i="11"/>
  <c r="J188" i="11"/>
  <c r="H188" i="11"/>
  <c r="I193" i="11"/>
  <c r="J193" i="11"/>
  <c r="H193" i="11"/>
  <c r="I197" i="11"/>
  <c r="J197" i="11"/>
  <c r="J196" i="11" s="1"/>
  <c r="J195" i="11" s="1"/>
  <c r="H196" i="11"/>
  <c r="I201" i="11"/>
  <c r="J201" i="11"/>
  <c r="H201" i="11"/>
  <c r="I204" i="11"/>
  <c r="J204" i="11"/>
  <c r="H204" i="11"/>
  <c r="I216" i="11"/>
  <c r="J216" i="11"/>
  <c r="H216" i="11"/>
  <c r="I220" i="11"/>
  <c r="J220" i="11"/>
  <c r="H220" i="11"/>
  <c r="I223" i="11"/>
  <c r="I222" i="11" s="1"/>
  <c r="J223" i="11"/>
  <c r="J222" i="11" s="1"/>
  <c r="H223" i="11"/>
  <c r="H222" i="11" s="1"/>
  <c r="H227" i="11"/>
  <c r="I242" i="11"/>
  <c r="I232" i="11" s="1"/>
  <c r="J242" i="11"/>
  <c r="J232" i="11" s="1"/>
  <c r="J265" i="11"/>
  <c r="J264" i="11" s="1"/>
  <c r="J263" i="11" s="1"/>
  <c r="I265" i="11"/>
  <c r="I264" i="11" s="1"/>
  <c r="I263" i="11" s="1"/>
  <c r="H265" i="11"/>
  <c r="H264" i="11" s="1"/>
  <c r="H263" i="11" s="1"/>
  <c r="H117" i="11" l="1"/>
  <c r="G117" i="11" s="1"/>
  <c r="G118" i="11"/>
  <c r="H120" i="11"/>
  <c r="G120" i="11" s="1"/>
  <c r="G121" i="11"/>
  <c r="I102" i="11"/>
  <c r="G103" i="11"/>
  <c r="G81" i="11"/>
  <c r="I48" i="11"/>
  <c r="I47" i="11" s="1"/>
  <c r="J48" i="11"/>
  <c r="J47" i="11" s="1"/>
  <c r="I196" i="11"/>
  <c r="I195" i="11" s="1"/>
  <c r="G197" i="11"/>
  <c r="H195" i="11"/>
  <c r="G266" i="11"/>
  <c r="G265" i="11" l="1"/>
  <c r="G264" i="11" s="1"/>
  <c r="G263" i="11" s="1"/>
  <c r="G102" i="11"/>
  <c r="G195" i="11"/>
  <c r="G196" i="11"/>
  <c r="G129" i="11" l="1"/>
  <c r="G243" i="11" l="1"/>
  <c r="H241" i="11" l="1"/>
  <c r="H232" i="11" s="1"/>
  <c r="G242" i="11"/>
  <c r="G241" i="11" s="1"/>
  <c r="I171" i="11" l="1"/>
  <c r="I170" i="11" s="1"/>
  <c r="J171" i="11"/>
  <c r="J170" i="11" s="1"/>
  <c r="J169" i="11" s="1"/>
  <c r="H171" i="11"/>
  <c r="G171" i="11" s="1"/>
  <c r="G172" i="11"/>
  <c r="G238" i="11" l="1"/>
  <c r="H170" i="11"/>
  <c r="H169" i="11" s="1"/>
  <c r="I169" i="11"/>
  <c r="G232" i="11" l="1"/>
  <c r="G237" i="11"/>
  <c r="G170" i="11"/>
  <c r="G169" i="11"/>
  <c r="G134" i="11" l="1"/>
  <c r="I66" i="11" l="1"/>
  <c r="I65" i="11" s="1"/>
  <c r="I64" i="11" s="1"/>
  <c r="J66" i="11"/>
  <c r="J65" i="11" s="1"/>
  <c r="J64" i="11" s="1"/>
  <c r="H66" i="11"/>
  <c r="G66" i="11" s="1"/>
  <c r="H65" i="11" l="1"/>
  <c r="G65" i="11" s="1"/>
  <c r="H64" i="11" l="1"/>
  <c r="G64" i="11" s="1"/>
  <c r="G190" i="11" l="1"/>
  <c r="G191" i="11"/>
  <c r="I156" i="11" l="1"/>
  <c r="J156" i="11"/>
  <c r="H187" i="11"/>
  <c r="I215" i="11"/>
  <c r="J215" i="11"/>
  <c r="G154" i="11" l="1"/>
  <c r="H153" i="11"/>
  <c r="G153" i="11" s="1"/>
  <c r="G228" i="11" l="1"/>
  <c r="H226" i="11" l="1"/>
  <c r="G226" i="11" l="1"/>
  <c r="G225" i="11" s="1"/>
  <c r="H225" i="11"/>
  <c r="G227" i="11"/>
  <c r="I187" i="11" l="1"/>
  <c r="G155" i="11" l="1"/>
  <c r="G49" i="11" l="1"/>
  <c r="H42" i="11"/>
  <c r="G42" i="11" s="1"/>
  <c r="G47" i="11" l="1"/>
  <c r="G48" i="11"/>
  <c r="I41" i="11"/>
  <c r="J41" i="11"/>
  <c r="I80" i="11"/>
  <c r="J80" i="11"/>
  <c r="J84" i="11"/>
  <c r="I90" i="11"/>
  <c r="I89" i="11" s="1"/>
  <c r="J90" i="11"/>
  <c r="J89" i="11" s="1"/>
  <c r="I94" i="11"/>
  <c r="I93" i="11" s="1"/>
  <c r="J94" i="11"/>
  <c r="J93" i="11" s="1"/>
  <c r="J98" i="11"/>
  <c r="J97" i="11" s="1"/>
  <c r="J150" i="11"/>
  <c r="J148" i="11" s="1"/>
  <c r="I166" i="11"/>
  <c r="I162" i="11" s="1"/>
  <c r="J166" i="11"/>
  <c r="J162" i="11" s="1"/>
  <c r="J181" i="11"/>
  <c r="J179" i="11" s="1"/>
  <c r="G187" i="11"/>
  <c r="J187" i="11"/>
  <c r="I192" i="11"/>
  <c r="I186" i="11" s="1"/>
  <c r="J192" i="11"/>
  <c r="I200" i="11"/>
  <c r="J200" i="11"/>
  <c r="I203" i="11"/>
  <c r="J203" i="11"/>
  <c r="I219" i="11"/>
  <c r="I218" i="11" s="1"/>
  <c r="J219" i="11"/>
  <c r="J218" i="11" s="1"/>
  <c r="H219" i="11"/>
  <c r="H218" i="11" s="1"/>
  <c r="H150" i="11"/>
  <c r="H148" i="11" s="1"/>
  <c r="H94" i="11"/>
  <c r="H93" i="11" s="1"/>
  <c r="H90" i="11"/>
  <c r="G130" i="11"/>
  <c r="G131" i="11"/>
  <c r="G132" i="11"/>
  <c r="G133" i="11"/>
  <c r="G135" i="11"/>
  <c r="G140" i="11"/>
  <c r="G141" i="11"/>
  <c r="G142" i="11"/>
  <c r="G149" i="11"/>
  <c r="G152" i="11"/>
  <c r="G157" i="11"/>
  <c r="G160" i="11"/>
  <c r="G165" i="11"/>
  <c r="G168" i="11"/>
  <c r="G176" i="11"/>
  <c r="G177" i="11"/>
  <c r="G178" i="11"/>
  <c r="G180" i="11"/>
  <c r="G189" i="11"/>
  <c r="G194" i="11"/>
  <c r="G199" i="11"/>
  <c r="G202" i="11"/>
  <c r="G205" i="11"/>
  <c r="G211" i="11"/>
  <c r="G208" i="11" s="1"/>
  <c r="G217" i="11"/>
  <c r="G221" i="11"/>
  <c r="G222" i="11"/>
  <c r="G223" i="11"/>
  <c r="G224" i="11"/>
  <c r="G100" i="11"/>
  <c r="G126" i="11"/>
  <c r="G90" i="11" l="1"/>
  <c r="G93" i="11"/>
  <c r="G94" i="11"/>
  <c r="G44" i="11"/>
  <c r="J186" i="11"/>
  <c r="H174" i="11"/>
  <c r="H173" i="11" s="1"/>
  <c r="J127" i="11"/>
  <c r="J125" i="11" s="1"/>
  <c r="J106" i="11"/>
  <c r="J101" i="11" s="1"/>
  <c r="I150" i="11"/>
  <c r="I148" i="11" s="1"/>
  <c r="G188" i="11"/>
  <c r="I174" i="11"/>
  <c r="I173" i="11" s="1"/>
  <c r="J174" i="11"/>
  <c r="J173" i="11" s="1"/>
  <c r="I106" i="11"/>
  <c r="I101" i="11" s="1"/>
  <c r="J78" i="11"/>
  <c r="I98" i="11"/>
  <c r="I84" i="11"/>
  <c r="I78" i="11" s="1"/>
  <c r="I181" i="11"/>
  <c r="I179" i="11" s="1"/>
  <c r="G218" i="11"/>
  <c r="J57" i="11"/>
  <c r="G220" i="11"/>
  <c r="G219" i="11"/>
  <c r="H215" i="11"/>
  <c r="G215" i="11" s="1"/>
  <c r="H200" i="11"/>
  <c r="G200" i="11" s="1"/>
  <c r="H192" i="11"/>
  <c r="G192" i="11" s="1"/>
  <c r="G193" i="11"/>
  <c r="H166" i="11"/>
  <c r="G166" i="11" s="1"/>
  <c r="H163" i="11"/>
  <c r="H89" i="11"/>
  <c r="G89" i="11" s="1"/>
  <c r="J324" i="11" l="1"/>
  <c r="H162" i="11"/>
  <c r="G162" i="11" s="1"/>
  <c r="G41" i="11"/>
  <c r="G43" i="11"/>
  <c r="G58" i="11"/>
  <c r="G216" i="11"/>
  <c r="G207" i="11"/>
  <c r="G173" i="11"/>
  <c r="H84" i="11"/>
  <c r="H78" i="11" s="1"/>
  <c r="G151" i="11"/>
  <c r="G175" i="11"/>
  <c r="G148" i="11"/>
  <c r="G150" i="11"/>
  <c r="H181" i="11"/>
  <c r="H179" i="11" s="1"/>
  <c r="H186" i="11"/>
  <c r="G186" i="11" s="1"/>
  <c r="G167" i="11"/>
  <c r="G164" i="11"/>
  <c r="I97" i="11"/>
  <c r="I324" i="11" s="1"/>
  <c r="G174" i="11"/>
  <c r="G163" i="11"/>
  <c r="H203" i="11"/>
  <c r="G203" i="11" s="1"/>
  <c r="G204" i="11"/>
  <c r="G201" i="11"/>
  <c r="G12" i="11" l="1"/>
  <c r="G80" i="11"/>
  <c r="G84" i="11"/>
  <c r="H158" i="11"/>
  <c r="H156" i="11" s="1"/>
  <c r="G181" i="11"/>
  <c r="G99" i="11"/>
  <c r="H98" i="11"/>
  <c r="G179" i="11"/>
  <c r="H101" i="11"/>
  <c r="G78" i="11" l="1"/>
  <c r="G10" i="11"/>
  <c r="G158" i="11"/>
  <c r="G159" i="11"/>
  <c r="G156" i="11"/>
  <c r="G128" i="11"/>
  <c r="H97" i="11"/>
  <c r="H324" i="11" s="1"/>
  <c r="G98" i="11"/>
  <c r="G101" i="11"/>
  <c r="G106" i="11"/>
  <c r="G97" i="11" l="1"/>
  <c r="G127" i="11"/>
  <c r="G125" i="11"/>
  <c r="G324" i="11" s="1"/>
  <c r="G110" i="11"/>
  <c r="N324" i="11" s="1"/>
  <c r="G112" i="11"/>
  <c r="G111" i="11"/>
</calcChain>
</file>

<file path=xl/sharedStrings.xml><?xml version="1.0" encoding="utf-8"?>
<sst xmlns="http://schemas.openxmlformats.org/spreadsheetml/2006/main" count="893" uniqueCount="385">
  <si>
    <t>грн</t>
  </si>
  <si>
    <t>Загальний фонд</t>
  </si>
  <si>
    <t>Спеціальний фонд</t>
  </si>
  <si>
    <t>у тому числі:</t>
  </si>
  <si>
    <t>0180</t>
  </si>
  <si>
    <t>0133</t>
  </si>
  <si>
    <t>1000000</t>
  </si>
  <si>
    <t>1010000</t>
  </si>
  <si>
    <t>0990</t>
  </si>
  <si>
    <t>1040</t>
  </si>
  <si>
    <t>Заходи державної політики з питань дітей та їх соціального захисту</t>
  </si>
  <si>
    <t>1030</t>
  </si>
  <si>
    <t>1010</t>
  </si>
  <si>
    <t>1090</t>
  </si>
  <si>
    <t>0810</t>
  </si>
  <si>
    <t>0620</t>
  </si>
  <si>
    <t>0921</t>
  </si>
  <si>
    <t>0829</t>
  </si>
  <si>
    <t>Управління соціального захисту населення Тернівської міської ради</t>
  </si>
  <si>
    <t>3133</t>
  </si>
  <si>
    <t>3112</t>
  </si>
  <si>
    <t>1050</t>
  </si>
  <si>
    <t>Організація та проведення громадських робіт</t>
  </si>
  <si>
    <t>Управління житлово-комунального господарства та капітального будівництва Тернівської міської ради</t>
  </si>
  <si>
    <t>Відділ освіти Тернівської міської ради</t>
  </si>
  <si>
    <t>0910</t>
  </si>
  <si>
    <t>1020</t>
  </si>
  <si>
    <t>1100000</t>
  </si>
  <si>
    <t>1110000</t>
  </si>
  <si>
    <t>Відділ молоді і спорту Тернівської міської ради</t>
  </si>
  <si>
    <t>3140</t>
  </si>
  <si>
    <t>1115011</t>
  </si>
  <si>
    <t>5011</t>
  </si>
  <si>
    <t>Виконавчий комітет Тернівської міської ради</t>
  </si>
  <si>
    <t>в тому числі:</t>
  </si>
  <si>
    <t>0490</t>
  </si>
  <si>
    <t>Відділ культури Тернівської міської ради</t>
  </si>
  <si>
    <t>Відділ культури  Тернівської міської ради</t>
  </si>
  <si>
    <t>Здійснення заходів та  реалізація проектів на виконаня Державної цільової соціальної програми "Молодь України"</t>
  </si>
  <si>
    <t>0456</t>
  </si>
  <si>
    <t>5012</t>
  </si>
  <si>
    <t>6030</t>
  </si>
  <si>
    <t>5031</t>
  </si>
  <si>
    <t>Утримання  та навчально - тренувальна робота комунальних дитячо - юнацьких спортивних шкіл</t>
  </si>
  <si>
    <t>0421</t>
  </si>
  <si>
    <t>0443</t>
  </si>
  <si>
    <t>Інші видатки на соціальний захист ветеранів війни та праці</t>
  </si>
  <si>
    <t>0810000</t>
  </si>
  <si>
    <t>0800000</t>
  </si>
  <si>
    <t>0611010</t>
  </si>
  <si>
    <t>Надання дошкільної освіти</t>
  </si>
  <si>
    <t>0610000</t>
  </si>
  <si>
    <t>0600000</t>
  </si>
  <si>
    <t>0813121</t>
  </si>
  <si>
    <t>3121</t>
  </si>
  <si>
    <t>Утримання та забезпечення діяльності центрів соціальних служб для сім"ї, дітей та молоді</t>
  </si>
  <si>
    <t>3122</t>
  </si>
  <si>
    <t xml:space="preserve">Заходи державної політики із забезпечення  рівних прав та можливостей жінок та чоловіків </t>
  </si>
  <si>
    <t>3123</t>
  </si>
  <si>
    <t>Заходи державної політики з питань сім"ї</t>
  </si>
  <si>
    <t>0813122</t>
  </si>
  <si>
    <t>0219800</t>
  </si>
  <si>
    <t>9800</t>
  </si>
  <si>
    <t>0210000</t>
  </si>
  <si>
    <t>0200000</t>
  </si>
  <si>
    <t>0210180</t>
  </si>
  <si>
    <t>Інша діяльність у сфері державного управління</t>
  </si>
  <si>
    <t>0218110</t>
  </si>
  <si>
    <t>8110</t>
  </si>
  <si>
    <t>0320</t>
  </si>
  <si>
    <t>Заходи запобігання та ліквідації надзвичайних ситуацій та наслідків стихийного лиха</t>
  </si>
  <si>
    <t>9770</t>
  </si>
  <si>
    <t>Інші субвенції з місцевого бюджету</t>
  </si>
  <si>
    <t>Організація благоустрою населенних пунктів</t>
  </si>
  <si>
    <t xml:space="preserve">Реалізація інших заходів щодо соціально - економічного розвитку </t>
  </si>
  <si>
    <t>6011</t>
  </si>
  <si>
    <t>6013</t>
  </si>
  <si>
    <t>Забезпечення діяльності водопровідно - каналізаційного господарства</t>
  </si>
  <si>
    <t>0613140</t>
  </si>
  <si>
    <t>Оздоровлення та відпочинок дітей (крім заходів з оздоровлення дітей що здійснюються за рахунок коштів на оздоровлення громадян, які постраждали внаслідок Чорнобильської катастрофи)</t>
  </si>
  <si>
    <t>1113131</t>
  </si>
  <si>
    <t>3131</t>
  </si>
  <si>
    <t>Проведення  навчально - тренувальних зборів і змагань з олімпійських видів спорту</t>
  </si>
  <si>
    <t>1115012</t>
  </si>
  <si>
    <t>Проведення  навчально - тренувальних зборів і змагань з  неолімпійських видів спорту</t>
  </si>
  <si>
    <t>7130</t>
  </si>
  <si>
    <t>Здійснення заходів із землеустрою</t>
  </si>
  <si>
    <t>0217692</t>
  </si>
  <si>
    <t>7692</t>
  </si>
  <si>
    <t>Цільові фонди, утворені Верховною Радою Автономної Республіки Крим, органами місцевого самоврядування і місцевими органами виконавчої влади і фонди, утворені Верховною Радою Автономної Республіки Крим, органами місцевого самоврядування і місцевими органами виконавчої влади</t>
  </si>
  <si>
    <t>0212111</t>
  </si>
  <si>
    <t>2111</t>
  </si>
  <si>
    <t>Первинна медична допомога населенню, що надається  центрами первинної медичної (медико - санітарної) допомоги</t>
  </si>
  <si>
    <t>1216030</t>
  </si>
  <si>
    <t>1217310</t>
  </si>
  <si>
    <t>7310</t>
  </si>
  <si>
    <t>Будівництво об"єктів житлово - комунального господарства</t>
  </si>
  <si>
    <t>1217130</t>
  </si>
  <si>
    <t>Інші програми та заходи у сфері освіти</t>
  </si>
  <si>
    <t>1210000</t>
  </si>
  <si>
    <t>1200000</t>
  </si>
  <si>
    <t>0813242</t>
  </si>
  <si>
    <t>3242</t>
  </si>
  <si>
    <t>0813123</t>
  </si>
  <si>
    <t>0813191</t>
  </si>
  <si>
    <t>3191</t>
  </si>
  <si>
    <t>0813192</t>
  </si>
  <si>
    <t>3192</t>
  </si>
  <si>
    <t>Надання фінансової  підтримки громадськими організаціям ветеранів і осіб з   інвалідністю, діяльність яких має соціальну спрямованість</t>
  </si>
  <si>
    <t>1213210</t>
  </si>
  <si>
    <t>3210</t>
  </si>
  <si>
    <t>1217370</t>
  </si>
  <si>
    <t>1014082</t>
  </si>
  <si>
    <t>4082</t>
  </si>
  <si>
    <t>7670</t>
  </si>
  <si>
    <t>Внески до статутного капіталу суб'єктів господарювання</t>
  </si>
  <si>
    <t>8340</t>
  </si>
  <si>
    <t>0540</t>
  </si>
  <si>
    <t>Природоохоронні заходи за рахунок цільових фондів</t>
  </si>
  <si>
    <t>1218340</t>
  </si>
  <si>
    <t>Субвенція з місцевого бюджета державному бюджету на виконання програм соціально - економічного розвитку регіонів</t>
  </si>
  <si>
    <t>0726</t>
  </si>
  <si>
    <t>Програма фінансування пільг на оплату послуг зв"язку окремих категорій громадян на 2018-2020рр</t>
  </si>
  <si>
    <t>0813032</t>
  </si>
  <si>
    <t>3032</t>
  </si>
  <si>
    <t>1070</t>
  </si>
  <si>
    <t>Надання пільг окремим категоріям громадян з оплати послуг зв'язку</t>
  </si>
  <si>
    <t>1217670</t>
  </si>
  <si>
    <t>0219770</t>
  </si>
  <si>
    <t>1217693</t>
  </si>
  <si>
    <t>7693</t>
  </si>
  <si>
    <t>Інші заходи, пов"язані з економічною діяльністю</t>
  </si>
  <si>
    <t>1217461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</si>
  <si>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</si>
  <si>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</si>
  <si>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1216011</t>
  </si>
  <si>
    <t>1216013</t>
  </si>
  <si>
    <t>1216016</t>
  </si>
  <si>
    <t>6016</t>
  </si>
  <si>
    <t>Впровадження засобів обліку витрат та регулювання споживання води та теплової енергії</t>
  </si>
  <si>
    <t>0213242</t>
  </si>
  <si>
    <t>Інші заходи у сфері соціального захисту і соціального забезпечення</t>
  </si>
  <si>
    <t>0813033</t>
  </si>
  <si>
    <t>3033</t>
  </si>
  <si>
    <t>Компенсаційні виплати на пільговий проїзд автомобільним транспортом окремим категоріям громадян</t>
  </si>
  <si>
    <t>Код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</si>
  <si>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</si>
  <si>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</si>
  <si>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Найменування місцевої/регіональної програми</t>
  </si>
  <si>
    <t>Дата та номер документа, яким затверджено місцеву регіональну програму</t>
  </si>
  <si>
    <t>Усього</t>
  </si>
  <si>
    <t>усього</t>
  </si>
  <si>
    <t>у тому числі бюджет розвитку</t>
  </si>
  <si>
    <t xml:space="preserve">Програма розвитку малого та середнього підприємництва у м.Тернівка на 2017-2020 рр. </t>
  </si>
  <si>
    <t>23.12.2016р. № 255-14/VII</t>
  </si>
  <si>
    <t>Програма "Здоров"я населення м.Тернівка"</t>
  </si>
  <si>
    <t>0813140</t>
  </si>
  <si>
    <t>0617640</t>
  </si>
  <si>
    <t>7640</t>
  </si>
  <si>
    <t>0470</t>
  </si>
  <si>
    <t>Заходи з енергозбереження</t>
  </si>
  <si>
    <t>Виконання заходів за рахунок цільвих фондів, утворених Верховною Радою Автономної Республіки Крим, органами місцевого самоврядування і 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</si>
  <si>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7691</t>
  </si>
  <si>
    <t>1217691</t>
  </si>
  <si>
    <t>в т.ч. за рахунок позики, що залучається від Північно Екологічної Фінансової Корпорації</t>
  </si>
  <si>
    <t xml:space="preserve"> 25.10.2018 року №617-39/VIІ</t>
  </si>
  <si>
    <t>1216090</t>
  </si>
  <si>
    <t>6090</t>
  </si>
  <si>
    <t>0640</t>
  </si>
  <si>
    <t>1047324</t>
  </si>
  <si>
    <t>7324</t>
  </si>
  <si>
    <t>Будівництво установ та закладів культури</t>
  </si>
  <si>
    <t>7321</t>
  </si>
  <si>
    <t>0617321</t>
  </si>
  <si>
    <t>Будівництво освітніх установ та закладів</t>
  </si>
  <si>
    <t>2010</t>
  </si>
  <si>
    <t>Багатопрофільна стаціонарна медична допомога населенню</t>
  </si>
  <si>
    <t>Програма мобілізапційної підготовки та мобілізації в м. Тернівка на 2014-2020 рр</t>
  </si>
  <si>
    <t>20.06.2014 р. № 832-49/VI</t>
  </si>
  <si>
    <t>Інша діяльність у сфері житлово-комунального господарства</t>
  </si>
  <si>
    <t>0617691</t>
  </si>
  <si>
    <t>0731</t>
  </si>
  <si>
    <t>Комплексна програма профілактики правопорушень та боротьби зі злочинністю на території міста Тернівка на 2019 -2021 роки (від 22.02.2019 року № 683-43/VII)</t>
  </si>
  <si>
    <t>0610</t>
  </si>
  <si>
    <t>Експлуатація та технічне обслуговування житлового фонду</t>
  </si>
  <si>
    <t>1216020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</si>
  <si>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</si>
  <si>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0960</t>
  </si>
  <si>
    <t>1213242</t>
  </si>
  <si>
    <t>Міська програма енергозбереження та енергоефективності у закладах соціально-культурної сфери Тернівської міської ради на 2018- 2023 роки</t>
  </si>
  <si>
    <t>1125031</t>
  </si>
  <si>
    <t>Інші заходи в галузі культури і мистецтва</t>
  </si>
  <si>
    <t>1217330</t>
  </si>
  <si>
    <t>7330</t>
  </si>
  <si>
    <t>Будівництво інших об'єктів комунальної власності</t>
  </si>
  <si>
    <t>0212010</t>
  </si>
  <si>
    <t>1219770</t>
  </si>
  <si>
    <t xml:space="preserve">  (код бюджету)</t>
  </si>
  <si>
    <t>28.02.2020 року</t>
  </si>
  <si>
    <t xml:space="preserve">Комплексна програма соціального захисту населення м. Тернівка на 2021-2025 роки </t>
  </si>
  <si>
    <t xml:space="preserve">Надання загальної середньої освіти  закладами загальної середньої освіти </t>
  </si>
  <si>
    <t>1021</t>
  </si>
  <si>
    <t>0611021</t>
  </si>
  <si>
    <t>0611142</t>
  </si>
  <si>
    <t>1142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</si>
  <si>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</si>
  <si>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0813180</t>
  </si>
  <si>
    <t>3180</t>
  </si>
  <si>
    <t>Забезпечення побутовим вугіллям окремих категорій громадян</t>
  </si>
  <si>
    <t>0813020</t>
  </si>
  <si>
    <t>3020</t>
  </si>
  <si>
    <t>0217322</t>
  </si>
  <si>
    <t>7322</t>
  </si>
  <si>
    <t>Будівництво медичних установ та закладів</t>
  </si>
  <si>
    <t>0611061</t>
  </si>
  <si>
    <t>1061</t>
  </si>
  <si>
    <t>Надання загальної середньої освіти закладами загальної середньої освіти</t>
  </si>
  <si>
    <t>0218230</t>
  </si>
  <si>
    <t>8230</t>
  </si>
  <si>
    <t>0380</t>
  </si>
  <si>
    <t>Інші заходи громадського порядку та безпеки</t>
  </si>
  <si>
    <t>Програми забезпечення громадського порядку та громадської безпеки на території Тернівської міської територіальної громади на 2021 – 2023 роки</t>
  </si>
  <si>
    <t>Програма підтримки громадських організацій міста Тернівка на 2017-2025 роки</t>
  </si>
  <si>
    <t>21.12.2020 № 55-3/VIII</t>
  </si>
  <si>
    <t>0611070</t>
  </si>
  <si>
    <t>Надання позашкільної освіти закладами позашкільної освіти, заходи із позашкільної роботи з дітьми</t>
  </si>
  <si>
    <t>0813104</t>
  </si>
  <si>
    <t>3104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</si>
  <si>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</si>
  <si>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1044060</t>
  </si>
  <si>
    <t>4060</t>
  </si>
  <si>
    <t>0828</t>
  </si>
  <si>
    <t>Забезпечення діяльності палаців і будинків культури, клубів, центрів дозвілля та інших клубних закладів</t>
  </si>
  <si>
    <t>Міська цільова програма "Нагороди" на 2022-2026 роки</t>
  </si>
  <si>
    <t>Програма поліпшення організації призову громадян на строкову військову службу, приписки до призовної дільниці та підготовки юнаків до військової служби на 2017-2021рр. та продовження терміну її дії до 2025 року</t>
  </si>
  <si>
    <t>1219750</t>
  </si>
  <si>
    <t>9750</t>
  </si>
  <si>
    <t>Субвенція з місцевого бюджету на співфінансування інвестиційних проєктів</t>
  </si>
  <si>
    <t>0217350</t>
  </si>
  <si>
    <t>7350</t>
  </si>
  <si>
    <t>Розроблення схем планування та забудови територій (містобудівної документації)</t>
  </si>
  <si>
    <t>Міська цільова програма "Фінансової підтримки та розвитку комунального закладу «Тернівський міський молодіжний центр» на 2022-2026 роки"</t>
  </si>
  <si>
    <t xml:space="preserve">Цільова комплексна програма розвитку фізичної культури і спорту м.Тернівка на 2022-2026 рр. </t>
  </si>
  <si>
    <t>Міська цільова соціальна програма молодіжної політики та національно-патріотичного виховання на 2022–2026 роки</t>
  </si>
  <si>
    <t>Міська програма відпочинку та оздоровлення дітей м. Тернівка на 2022-2026 роки</t>
  </si>
  <si>
    <t>Експлуатація та технічне обслуговування житлового фонлу</t>
  </si>
  <si>
    <t>0218240</t>
  </si>
  <si>
    <t>Заходи та роботи з територіальної оборони</t>
  </si>
  <si>
    <t>х</t>
  </si>
  <si>
    <t>УСЬОГО</t>
  </si>
  <si>
    <t>0613230</t>
  </si>
  <si>
    <t>3230</t>
  </si>
  <si>
    <t>Видатки, пов’язані з наданням підтримки внутрішньо переміщеним та/або евакуйованим особам у зв’язку із введенням воєнного стану</t>
  </si>
  <si>
    <t>0218775</t>
  </si>
  <si>
    <t>8775</t>
  </si>
  <si>
    <t>Інші заходи за рахунок коштів резервного фонду місцевого бюджету</t>
  </si>
  <si>
    <t>0618755</t>
  </si>
  <si>
    <t>8755</t>
  </si>
  <si>
    <t>Допомога внутрішньо переміщеному та/або евакуйованому населенню у зв`язку із введенням воєнного стану на території України за рахунок коштів резервного фонду місцевого бюджету</t>
  </si>
  <si>
    <t>1216071</t>
  </si>
  <si>
    <t>6071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</si>
  <si>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виробницт</t>
  </si>
  <si>
    <t>0217130</t>
  </si>
  <si>
    <t>17.12.2021р.№ 253-11/VIІІ (зі змінами)</t>
  </si>
  <si>
    <t>21.05.2021р. № 132-6/VIII</t>
  </si>
  <si>
    <t>17.12.2021р. № 257-11/VIІІ</t>
  </si>
  <si>
    <t>17.12.2021р. № 259-11/VIІІ</t>
  </si>
  <si>
    <t xml:space="preserve">10.11.2021р. № 207-10/VIIІ </t>
  </si>
  <si>
    <t>21.12.2020р. № 52-3/VIIІ (зі змінами)</t>
  </si>
  <si>
    <t>21.12.2020р. № 53-3/VIIІ (зі змінами)</t>
  </si>
  <si>
    <t xml:space="preserve">Код Типової програмної класифікації видатків та кредитування місцевих бюджетів
</t>
  </si>
  <si>
    <t xml:space="preserve">Комплексна Програма реформування і розвитку житлово-комунального господарства та благоустрою м.Тернівка на 2023-2026 рр. </t>
  </si>
  <si>
    <t>Програма зайнятості населення м.Тернівка на 2012-2017рр та продовження терміну її дії до 2027 року</t>
  </si>
  <si>
    <t>Міська цільова програма фінансвової підтримки та розвитку комунального некомерційного підприємства "Тернівська центральна міська лікарня" ТМР на 2023-2025 роки</t>
  </si>
  <si>
    <t>18.04.2012р. № 323-20/VI   (зі змінами)</t>
  </si>
  <si>
    <t>Програма забезпечення депутатської діяльності депутатів Тернівської міської ради Павлоградського району Дніпропетровської області на 2023 рік</t>
  </si>
  <si>
    <t>ПРОЕКТ</t>
  </si>
  <si>
    <t>Програма розвитку земельних відносин, використання та охорони земель у місті Тернівка на 2015-2025 роки</t>
  </si>
  <si>
    <t>0459100000</t>
  </si>
  <si>
    <t>Надання загальної середньої освіти  закладами загальної середньої освіти за рахунок коштів місцевого бюджету</t>
  </si>
  <si>
    <t>Програма підтримки громадських організацій міста Тернівка  на 2017-2025 роки</t>
  </si>
  <si>
    <t>28.08.17р №390-25/УІІ зі змінами</t>
  </si>
  <si>
    <t>0913112</t>
  </si>
  <si>
    <t>Служба у справах дітей  Тернівської міської ради</t>
  </si>
  <si>
    <t>0910000</t>
  </si>
  <si>
    <t>0900000</t>
  </si>
  <si>
    <t>0919770</t>
  </si>
  <si>
    <t>05.05.2023 р. № 447-23/VIII</t>
  </si>
  <si>
    <t>в тому числі за рахунок додатковової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</t>
  </si>
  <si>
    <t>0217691</t>
  </si>
  <si>
    <t xml:space="preserve">Виконання заходів за рахунок цільвих фондів, утворених Верховною Радою Автономної Республіки Крим, органами місцевого самоврядування і 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 </t>
  </si>
  <si>
    <t>1218110</t>
  </si>
  <si>
    <t>0813241</t>
  </si>
  <si>
    <t xml:space="preserve">Програма розвитку  й підтримки відділу (центру) надання адміністративних послуг виконавчого комітету Тернівської міської ради на 2023-2025 роки
</t>
  </si>
  <si>
    <t>1218312</t>
  </si>
  <si>
    <t>8312</t>
  </si>
  <si>
    <t>0512</t>
  </si>
  <si>
    <t>Утилізація відходів</t>
  </si>
  <si>
    <t>Міська програма розвитку культури м.Тернівка на 2019-2028 рр.</t>
  </si>
  <si>
    <t>Екологічна програма по м.Тернівка на період 2024-2028 роки</t>
  </si>
  <si>
    <t>17.12.2021р.№ 255-11/VIІІ</t>
  </si>
  <si>
    <t>13.10.2022р. № 350-18/VIIІ (зі змінами)</t>
  </si>
  <si>
    <t>13.10.2022р. № 347-18/VIIІ (зі змінами)</t>
  </si>
  <si>
    <t>14.12.2018р.№ 643-41/VIІ (зі змінами)</t>
  </si>
  <si>
    <t xml:space="preserve"> Програма зі створення та ведення містобудівного кадастру м.Тернівка на 2018-2025 роки </t>
  </si>
  <si>
    <t>Програма розвитку малого та середнього підприємництва міста Тернівкана 2024-2025 роки</t>
  </si>
  <si>
    <t>0217610</t>
  </si>
  <si>
    <t>7610</t>
  </si>
  <si>
    <t>0411</t>
  </si>
  <si>
    <t>Сприяння розвитку малого та середнього підприємництва</t>
  </si>
  <si>
    <t>0217330</t>
  </si>
  <si>
    <t xml:space="preserve">Будівництво інших об'єктів комунальної власності </t>
  </si>
  <si>
    <t>18.12.2023р.  № 594-28/VIІІ</t>
  </si>
  <si>
    <t>Інші заходи, пов'язані з економічною діядьністю</t>
  </si>
  <si>
    <t>12.03.2024 року № 604-31/VIII</t>
  </si>
  <si>
    <t>Програма забезпечення безпеки та стійкості критичної інфраструктури Тернівської міської територіальної громади на 2024-2026 роки</t>
  </si>
  <si>
    <t xml:space="preserve"> Забезпечення функціонування підприємств, установ та організацій, що виробляють, виконують та/або надають житлово-комунальні послуги</t>
  </si>
  <si>
    <t>від 10.06.2024 року №676-33/VIII</t>
  </si>
  <si>
    <t>0818755</t>
  </si>
  <si>
    <t>Допомога внутрішньо переміщеному та/або евакуйованому населенню у зв'язку із введенням воєнного стану на території України за рахунок коштів резервного фонду місцевого бюджету</t>
  </si>
  <si>
    <t>4030</t>
  </si>
  <si>
    <t>0824</t>
  </si>
  <si>
    <t>Забезпечення діяльності бібліотек</t>
  </si>
  <si>
    <t>Програма забезпечення поліпшення технічного стану автомобілів екстреної медичної допомоги на території Тернівської міської ради на 2024 рік</t>
  </si>
  <si>
    <t>18.12.2023р. № 586-28/VIIІ зі змінами</t>
  </si>
  <si>
    <t>1113133</t>
  </si>
  <si>
    <t>1014030</t>
  </si>
  <si>
    <t>Впровадження  засобів обліку витрат та врегулювання споживання води та теплової енергії</t>
  </si>
  <si>
    <t>Комплексна програма соціального захисту та підтримки військовослужбовців, ветеранів, членів їх сімей та членів сімей загиблих (померлих) Захисників та Захисниць України Тернівської територіальної громади на 2025-2027 роки</t>
  </si>
  <si>
    <t>від 29.10.2024 року № 790-37/VIII</t>
  </si>
  <si>
    <t>Програма розвитку цивільного захисту в м.Тернівка на 2024-2028 роки</t>
  </si>
  <si>
    <t xml:space="preserve">11.09.2024 року №766-36/VIII </t>
  </si>
  <si>
    <t xml:space="preserve">Програма соціального захисту дітей м.Тернівки на 2021-2025 роки </t>
  </si>
  <si>
    <t>Програма соціально-економічного  та культурного  розвитку Тернівської міської територіальної громади на 2025 рік</t>
  </si>
  <si>
    <t>1115031</t>
  </si>
  <si>
    <t xml:space="preserve">Міська цільова
програма фінансової підтримки 
та розвитку комунального закладу
«Ветеранський  центр»
Тернівської міської ради
на2025-2027 роки 
</t>
  </si>
  <si>
    <t>від 29.10.2024 року №791-37/VIII</t>
  </si>
  <si>
    <t>д.6</t>
  </si>
  <si>
    <t>Програма відшкодування різниці в тарифах на комунальні послуги комунальному підприємству «Тернівське житлово-комунальне підприємство» на 2025 рік</t>
  </si>
  <si>
    <t>Міська цільова соціальна Програма «Освіта Тернівки до 2027 року"</t>
  </si>
  <si>
    <t>від 29.11.2024 року № 811-38/VIII</t>
  </si>
  <si>
    <t>Міська цільова Програма підтримки Збройних Сил України термін дії програми продовжено на 2025 рік</t>
  </si>
  <si>
    <t>від 29.11.2024 року № 811-38/VIII зі змінами</t>
  </si>
  <si>
    <t>Програма забезпечення громадського порядку та громадської безпеки на території Тернівської міської територіальної громади на 2021-2024 роки, термін дії програми продовжено на 2025 рік</t>
  </si>
  <si>
    <t>21.05.2021 року №132-6/VIІI зі змінами</t>
  </si>
  <si>
    <t>Міська цільова програма фінансової підтримки та розвитку комунального некомерційного підприємства «Центр первинної медико-санітарної допомоги м. Тернівки» Тернівської міської ради на 2022-2024 роки, термін дії програми продовжено на 2025 рік</t>
  </si>
  <si>
    <t>10.11.2021 року № 203-10/VIІI зі змінами</t>
  </si>
  <si>
    <t xml:space="preserve">29.11.2024 року № 814-38/VІІI </t>
  </si>
  <si>
    <t xml:space="preserve">до додатку № 6 до рішення міської ради "Про бюджет Тернівської міської територіальної громади на 2025 рік" від 29.11.2024 року №  819-38/VIII  </t>
  </si>
  <si>
    <t xml:space="preserve"> Здійснення соціальної роботи та надання соціальних послуг центрами соціальних служб та центрами надання соціальних послуг особам/сім’ям, які належать до вразливих груп населення та/або перебувають у складних життєвих обставинах</t>
  </si>
  <si>
    <t>Забезпечення молодіжними центрами соціального становлення та розвитку молоді та інші заходи у сфері молодіжної політики</t>
  </si>
  <si>
    <t>Розвиток здібностей у дітей та молоді з фізичної культури та спорту комунальними дитячо-юнацькими спортивними школами</t>
  </si>
  <si>
    <t>Надання комплексу послуг особам/сім’ям у сфері соціального захисту та соціального забезпечення іншими надавачами соціальних послуг</t>
  </si>
  <si>
    <t>8220</t>
  </si>
  <si>
    <t>0218220</t>
  </si>
  <si>
    <t>Заходи та роботи з мобілізаційної підготовки місцевого значення</t>
  </si>
  <si>
    <t>Розподіл витрат  бюджету Тернівської міської територіальної громади на реалізацію місцевих/регіональних програм у 2025 році</t>
  </si>
  <si>
    <t>0813250</t>
  </si>
  <si>
    <t xml:space="preserve"> Будівництво-1 установ та закладів соціальної сфери</t>
  </si>
  <si>
    <t>25.02.2022р. № 277-12/VIIІ зі змінами</t>
  </si>
  <si>
    <t>Комплексна програма профілактики правопорушень та боротьби зі злочинністю на території міста на 2022-2024 роки, термін дії програми продовжкно на 2025 рік</t>
  </si>
  <si>
    <t>30.05.2018р. №532-34/VII зі змінами</t>
  </si>
  <si>
    <t>18.11.2016р. № 238-16/VII зі змінами</t>
  </si>
  <si>
    <t>перевірка</t>
  </si>
  <si>
    <t>29.11.2024 року № 813-38/VІІI зі змінами</t>
  </si>
  <si>
    <t>Програма фінансової підтримки та здійснення внесків до статутного капіталу комунального підприємства "Тернівське житлово-комунальне підприємство" на 2025 рік</t>
  </si>
  <si>
    <t>номер програми     у LOGICA</t>
  </si>
  <si>
    <t>27.03.2015р. № 963-58/VI  (зі змінами)</t>
  </si>
  <si>
    <t xml:space="preserve"> додали пункт в цій програмі</t>
  </si>
  <si>
    <t>від 26.02.2025 року № 864-40/VIII</t>
  </si>
  <si>
    <t>1218775</t>
  </si>
  <si>
    <t>1216012</t>
  </si>
  <si>
    <t>6012</t>
  </si>
  <si>
    <t>Забезпечення діяльності з виробництва, транспортування, постачання теплової енергії</t>
  </si>
  <si>
    <t>Заходи із запобігання та ліквідації надзвичайних ситуацій та наслідків стихійного лиха</t>
  </si>
  <si>
    <t xml:space="preserve">Програма
фінансової підтримки Павлоградської 
районної державної адміністрації на 2025 рік
</t>
  </si>
  <si>
    <t>від 19.03.2025 року № 71/0/5-25</t>
  </si>
  <si>
    <t xml:space="preserve">Програма фінансової підтримки 
управління Державної казначейської 
служби України у м.Тернівці
Дніпропетровської області
на 2025 рік
</t>
  </si>
  <si>
    <t>від 19.03.2025 року № 72/0/5-25</t>
  </si>
  <si>
    <t>Секретар міської ради</t>
  </si>
  <si>
    <t>Жанна ШКУТ</t>
  </si>
  <si>
    <t>Заступник міського голови</t>
  </si>
  <si>
    <t>Ліля КРИЖАНОВСЬКА</t>
  </si>
  <si>
    <t xml:space="preserve">Додаток № 6
до  рішення  Тернівської міської ради </t>
  </si>
  <si>
    <t>від 28.07.2025 p.                          № 979-42/VIII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</si>
</sst>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1" x14ac:knownFonts="1">
    <font>
      <sz val="1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Courier New"/>
      <family val="3"/>
      <charset val="204"/>
    </font>
    <font>
      <sz val="10"/>
      <color indexed="8"/>
      <name val="Arial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Arial"/>
      <family val="2"/>
      <charset val="204"/>
    </font>
    <font>
      <i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5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8"/>
      <color theme="1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sz val="15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5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4"/>
      <color theme="1"/>
      <name val="Arial"/>
      <family val="2"/>
      <charset val="204"/>
    </font>
    <font>
      <sz val="15"/>
      <color theme="1"/>
      <name val="Arial"/>
      <family val="2"/>
      <charset val="204"/>
    </font>
    <font>
      <sz val="16"/>
      <color theme="1"/>
      <name val="Times New Roman"/>
      <family val="1"/>
      <charset val="204"/>
    </font>
    <font>
      <b/>
      <u/>
      <sz val="15"/>
      <color theme="1"/>
      <name val="Times New Roman"/>
      <family val="1"/>
      <charset val="204"/>
    </font>
    <font>
      <i/>
      <sz val="18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5"/>
      <color rgb="FFFF0000"/>
      <name val="Times New Roman"/>
      <family val="1"/>
      <charset val="204"/>
    </font>
    <font>
      <sz val="15"/>
      <color rgb="FFFF0000"/>
      <name val="Arial"/>
      <family val="2"/>
      <charset val="204"/>
    </font>
    <font>
      <sz val="14"/>
      <color rgb="FFFF0000"/>
      <name val="Arial"/>
      <family val="2"/>
      <charset val="204"/>
    </font>
    <font>
      <b/>
      <sz val="14"/>
      <color rgb="FFFF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b/>
      <sz val="15"/>
      <color rgb="FFFF0000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b/>
      <sz val="15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7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" fillId="12" borderId="1" applyNumberFormat="0" applyAlignment="0" applyProtection="0"/>
    <xf numFmtId="0" fontId="4" fillId="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top"/>
    </xf>
    <xf numFmtId="0" fontId="5" fillId="0" borderId="2" applyNumberFormat="0" applyFill="0" applyAlignment="0" applyProtection="0"/>
    <xf numFmtId="0" fontId="8" fillId="13" borderId="3" applyNumberFormat="0" applyAlignment="0" applyProtection="0"/>
    <xf numFmtId="0" fontId="9" fillId="0" borderId="0" applyNumberFormat="0" applyFill="0" applyBorder="0" applyAlignment="0" applyProtection="0"/>
    <xf numFmtId="0" fontId="2" fillId="0" borderId="0"/>
    <xf numFmtId="0" fontId="11" fillId="0" borderId="0"/>
    <xf numFmtId="0" fontId="10" fillId="0" borderId="0"/>
    <xf numFmtId="0" fontId="11" fillId="14" borderId="4" applyNumberFormat="0" applyAlignment="0" applyProtection="0"/>
    <xf numFmtId="0" fontId="10" fillId="0" borderId="0"/>
    <xf numFmtId="0" fontId="5" fillId="0" borderId="0" applyNumberFormat="0" applyFill="0" applyBorder="0" applyAlignment="0" applyProtection="0"/>
  </cellStyleXfs>
  <cellXfs count="266">
    <xf numFmtId="0" fontId="0" fillId="0" borderId="0" xfId="0"/>
    <xf numFmtId="0" fontId="21" fillId="15" borderId="0" xfId="39" applyFont="1" applyFill="1" applyAlignment="1">
      <alignment horizontal="center" vertical="center"/>
    </xf>
    <xf numFmtId="0" fontId="12" fillId="15" borderId="0" xfId="39" applyFont="1" applyFill="1" applyAlignment="1">
      <alignment vertical="center" wrapText="1"/>
    </xf>
    <xf numFmtId="0" fontId="12" fillId="15" borderId="0" xfId="39" applyFont="1" applyFill="1" applyAlignment="1" applyProtection="1">
      <alignment vertical="center"/>
      <protection locked="0"/>
    </xf>
    <xf numFmtId="0" fontId="11" fillId="15" borderId="0" xfId="39" applyFill="1" applyAlignment="1" applyProtection="1">
      <alignment vertical="center"/>
      <protection locked="0"/>
    </xf>
    <xf numFmtId="0" fontId="16" fillId="15" borderId="0" xfId="39" applyFont="1" applyFill="1" applyAlignment="1" applyProtection="1">
      <alignment vertical="center"/>
      <protection locked="0"/>
    </xf>
    <xf numFmtId="0" fontId="19" fillId="15" borderId="0" xfId="39" applyFont="1" applyFill="1" applyAlignment="1" applyProtection="1">
      <alignment vertical="center"/>
      <protection locked="0"/>
    </xf>
    <xf numFmtId="0" fontId="16" fillId="15" borderId="0" xfId="39" applyFont="1" applyFill="1" applyAlignment="1" applyProtection="1">
      <alignment horizontal="left" vertical="center"/>
      <protection locked="0"/>
    </xf>
    <xf numFmtId="0" fontId="20" fillId="15" borderId="0" xfId="39" applyFont="1" applyFill="1" applyAlignment="1" applyProtection="1">
      <alignment vertical="center"/>
      <protection locked="0"/>
    </xf>
    <xf numFmtId="0" fontId="21" fillId="15" borderId="5" xfId="39" applyFont="1" applyFill="1" applyBorder="1" applyAlignment="1">
      <alignment horizontal="center" vertical="center"/>
    </xf>
    <xf numFmtId="0" fontId="11" fillId="15" borderId="6" xfId="39" applyFill="1" applyBorder="1" applyAlignment="1" applyProtection="1">
      <alignment vertical="center"/>
      <protection locked="0"/>
    </xf>
    <xf numFmtId="0" fontId="11" fillId="15" borderId="5" xfId="39" applyFill="1" applyBorder="1" applyAlignment="1" applyProtection="1">
      <alignment vertical="center"/>
      <protection locked="0"/>
    </xf>
    <xf numFmtId="0" fontId="11" fillId="15" borderId="0" xfId="0" applyFont="1" applyFill="1"/>
    <xf numFmtId="0" fontId="15" fillId="15" borderId="5" xfId="39" applyFont="1" applyFill="1" applyBorder="1" applyAlignment="1">
      <alignment vertical="center" wrapText="1"/>
    </xf>
    <xf numFmtId="0" fontId="12" fillId="15" borderId="5" xfId="39" applyFont="1" applyFill="1" applyBorder="1" applyAlignment="1" applyProtection="1">
      <alignment horizontal="center" vertical="center"/>
      <protection locked="0"/>
    </xf>
    <xf numFmtId="0" fontId="17" fillId="15" borderId="0" xfId="0" applyFont="1" applyFill="1" applyAlignment="1">
      <alignment horizontal="left" vertical="center"/>
    </xf>
    <xf numFmtId="0" fontId="21" fillId="15" borderId="0" xfId="39" applyFont="1" applyFill="1" applyAlignment="1" applyProtection="1">
      <alignment horizontal="center" vertical="center"/>
      <protection locked="0"/>
    </xf>
    <xf numFmtId="0" fontId="17" fillId="15" borderId="0" xfId="39" applyFont="1" applyFill="1" applyAlignment="1" applyProtection="1">
      <alignment vertical="center"/>
      <protection locked="0"/>
    </xf>
    <xf numFmtId="0" fontId="17" fillId="15" borderId="0" xfId="0" applyFont="1" applyFill="1"/>
    <xf numFmtId="3" fontId="13" fillId="0" borderId="5" xfId="39" applyNumberFormat="1" applyFont="1" applyBorder="1" applyAlignment="1">
      <alignment horizontal="center" vertical="center"/>
    </xf>
    <xf numFmtId="0" fontId="11" fillId="0" borderId="0" xfId="39" applyAlignment="1" applyProtection="1">
      <alignment vertical="center"/>
      <protection locked="0"/>
    </xf>
    <xf numFmtId="3" fontId="15" fillId="0" borderId="5" xfId="39" applyNumberFormat="1" applyFont="1" applyBorder="1" applyAlignment="1">
      <alignment horizontal="center" vertical="center" wrapText="1"/>
    </xf>
    <xf numFmtId="0" fontId="22" fillId="0" borderId="0" xfId="39" applyFont="1" applyAlignment="1" applyProtection="1">
      <alignment horizontal="center" vertical="center"/>
      <protection locked="0"/>
    </xf>
    <xf numFmtId="0" fontId="24" fillId="0" borderId="0" xfId="39" applyFont="1" applyAlignment="1" applyProtection="1">
      <alignment horizontal="center" vertical="center"/>
      <protection locked="0"/>
    </xf>
    <xf numFmtId="0" fontId="23" fillId="0" borderId="0" xfId="39" applyFont="1" applyAlignment="1" applyProtection="1">
      <alignment horizontal="center" vertical="center"/>
      <protection locked="0"/>
    </xf>
    <xf numFmtId="3" fontId="23" fillId="0" borderId="0" xfId="39" applyNumberFormat="1" applyFont="1" applyAlignment="1" applyProtection="1">
      <alignment horizontal="center" vertical="center"/>
      <protection locked="0"/>
    </xf>
    <xf numFmtId="0" fontId="16" fillId="16" borderId="0" xfId="39" applyFont="1" applyFill="1" applyAlignment="1" applyProtection="1">
      <alignment vertical="center"/>
      <protection locked="0"/>
    </xf>
    <xf numFmtId="1" fontId="17" fillId="0" borderId="0" xfId="0" applyNumberFormat="1" applyFont="1" applyAlignment="1">
      <alignment horizontal="left" vertical="center"/>
    </xf>
    <xf numFmtId="3" fontId="15" fillId="0" borderId="5" xfId="39" applyNumberFormat="1" applyFont="1" applyBorder="1" applyAlignment="1" applyProtection="1">
      <alignment horizontal="center" vertical="center"/>
      <protection locked="0"/>
    </xf>
    <xf numFmtId="0" fontId="27" fillId="15" borderId="0" xfId="0" applyFont="1" applyFill="1"/>
    <xf numFmtId="0" fontId="27" fillId="15" borderId="6" xfId="0" applyFont="1" applyFill="1" applyBorder="1"/>
    <xf numFmtId="0" fontId="27" fillId="15" borderId="5" xfId="0" applyFont="1" applyFill="1" applyBorder="1"/>
    <xf numFmtId="0" fontId="21" fillId="0" borderId="5" xfId="39" applyFont="1" applyBorder="1" applyAlignment="1">
      <alignment horizontal="center" vertical="center"/>
    </xf>
    <xf numFmtId="0" fontId="12" fillId="0" borderId="11" xfId="39" applyFont="1" applyBorder="1" applyAlignment="1">
      <alignment horizontal="center" vertical="center" wrapText="1"/>
    </xf>
    <xf numFmtId="0" fontId="16" fillId="0" borderId="0" xfId="39" applyFont="1" applyAlignment="1" applyProtection="1">
      <alignment vertical="center"/>
      <protection locked="0"/>
    </xf>
    <xf numFmtId="49" fontId="21" fillId="0" borderId="5" xfId="0" applyNumberFormat="1" applyFont="1" applyBorder="1" applyAlignment="1">
      <alignment horizontal="center" vertical="center"/>
    </xf>
    <xf numFmtId="0" fontId="19" fillId="0" borderId="0" xfId="39" applyFont="1" applyAlignment="1" applyProtection="1">
      <alignment vertical="center"/>
      <protection locked="0"/>
    </xf>
    <xf numFmtId="0" fontId="27" fillId="0" borderId="0" xfId="0" applyFont="1"/>
    <xf numFmtId="0" fontId="28" fillId="0" borderId="0" xfId="39" applyFont="1" applyAlignment="1" applyProtection="1">
      <alignment vertical="center"/>
      <protection locked="0"/>
    </xf>
    <xf numFmtId="0" fontId="28" fillId="0" borderId="10" xfId="39" applyFont="1" applyBorder="1" applyAlignment="1" applyProtection="1">
      <alignment vertical="center"/>
      <protection locked="0"/>
    </xf>
    <xf numFmtId="0" fontId="26" fillId="0" borderId="0" xfId="39" applyFont="1" applyAlignment="1" applyProtection="1">
      <alignment vertical="center"/>
      <protection locked="0"/>
    </xf>
    <xf numFmtId="0" fontId="16" fillId="0" borderId="0" xfId="39" applyFont="1" applyAlignment="1" applyProtection="1">
      <alignment horizontal="left" vertical="center"/>
      <protection locked="0"/>
    </xf>
    <xf numFmtId="0" fontId="14" fillId="0" borderId="0" xfId="39" applyFont="1" applyAlignment="1" applyProtection="1">
      <alignment vertical="center"/>
      <protection locked="0"/>
    </xf>
    <xf numFmtId="0" fontId="12" fillId="0" borderId="0" xfId="39" applyFont="1" applyAlignment="1" applyProtection="1">
      <alignment vertical="center"/>
      <protection locked="0"/>
    </xf>
    <xf numFmtId="0" fontId="16" fillId="0" borderId="0" xfId="39" applyFont="1" applyAlignment="1" applyProtection="1">
      <alignment horizontal="center" vertical="center"/>
      <protection locked="0"/>
    </xf>
    <xf numFmtId="0" fontId="18" fillId="0" borderId="5" xfId="0" applyFont="1" applyBorder="1" applyAlignment="1">
      <alignment horizontal="left" vertical="center" wrapText="1"/>
    </xf>
    <xf numFmtId="0" fontId="30" fillId="15" borderId="0" xfId="39" applyFont="1" applyFill="1" applyAlignment="1" applyProtection="1">
      <alignment vertical="center"/>
      <protection locked="0"/>
    </xf>
    <xf numFmtId="0" fontId="26" fillId="15" borderId="0" xfId="39" applyFont="1" applyFill="1" applyAlignment="1" applyProtection="1">
      <alignment vertical="center"/>
      <protection locked="0"/>
    </xf>
    <xf numFmtId="0" fontId="27" fillId="15" borderId="0" xfId="39" applyFont="1" applyFill="1" applyAlignment="1" applyProtection="1">
      <alignment vertical="center"/>
      <protection locked="0"/>
    </xf>
    <xf numFmtId="0" fontId="27" fillId="15" borderId="6" xfId="39" applyFont="1" applyFill="1" applyBorder="1" applyAlignment="1" applyProtection="1">
      <alignment vertical="center"/>
      <protection locked="0"/>
    </xf>
    <xf numFmtId="0" fontId="27" fillId="15" borderId="5" xfId="39" applyFont="1" applyFill="1" applyBorder="1" applyAlignment="1" applyProtection="1">
      <alignment vertical="center"/>
      <protection locked="0"/>
    </xf>
    <xf numFmtId="0" fontId="27" fillId="0" borderId="0" xfId="39" applyFont="1" applyAlignment="1" applyProtection="1">
      <alignment vertical="center"/>
      <protection locked="0"/>
    </xf>
    <xf numFmtId="3" fontId="25" fillId="0" borderId="5" xfId="39" applyNumberFormat="1" applyFont="1" applyBorder="1" applyAlignment="1">
      <alignment horizontal="center" vertical="center"/>
    </xf>
    <xf numFmtId="0" fontId="31" fillId="0" borderId="0" xfId="39" applyFont="1" applyAlignment="1">
      <alignment horizontal="center" vertical="center"/>
    </xf>
    <xf numFmtId="0" fontId="32" fillId="0" borderId="0" xfId="39" applyFont="1" applyAlignment="1">
      <alignment vertical="center" wrapText="1"/>
    </xf>
    <xf numFmtId="0" fontId="32" fillId="0" borderId="0" xfId="39" applyFont="1" applyAlignment="1" applyProtection="1">
      <alignment vertical="center"/>
      <protection locked="0"/>
    </xf>
    <xf numFmtId="0" fontId="32" fillId="0" borderId="0" xfId="39" applyFont="1" applyAlignment="1" applyProtection="1">
      <alignment horizontal="center" vertical="center"/>
      <protection locked="0"/>
    </xf>
    <xf numFmtId="0" fontId="29" fillId="0" borderId="0" xfId="0" applyFont="1" applyAlignment="1">
      <alignment vertical="center"/>
    </xf>
    <xf numFmtId="0" fontId="33" fillId="0" borderId="0" xfId="39" applyFont="1" applyAlignment="1" applyProtection="1">
      <alignment vertical="center"/>
      <protection locked="0"/>
    </xf>
    <xf numFmtId="49" fontId="31" fillId="0" borderId="10" xfId="40" applyNumberFormat="1" applyFont="1" applyBorder="1" applyAlignment="1">
      <alignment horizontal="center" vertical="center"/>
    </xf>
    <xf numFmtId="0" fontId="31" fillId="0" borderId="0" xfId="40" applyFont="1" applyAlignment="1">
      <alignment horizontal="center" vertical="center"/>
    </xf>
    <xf numFmtId="0" fontId="32" fillId="0" borderId="0" xfId="40" applyFont="1"/>
    <xf numFmtId="0" fontId="32" fillId="0" borderId="0" xfId="40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wrapText="1"/>
    </xf>
    <xf numFmtId="0" fontId="34" fillId="0" borderId="0" xfId="40" applyFont="1" applyAlignment="1">
      <alignment horizontal="center" vertical="center" wrapText="1"/>
    </xf>
    <xf numFmtId="0" fontId="35" fillId="0" borderId="0" xfId="40" applyFont="1" applyAlignment="1">
      <alignment horizontal="center" vertical="top" wrapText="1"/>
    </xf>
    <xf numFmtId="0" fontId="35" fillId="0" borderId="0" xfId="40" applyFont="1" applyAlignment="1">
      <alignment horizontal="center" vertical="center" wrapText="1"/>
    </xf>
    <xf numFmtId="0" fontId="25" fillId="0" borderId="0" xfId="4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49" fontId="31" fillId="0" borderId="5" xfId="39" applyNumberFormat="1" applyFont="1" applyBorder="1" applyAlignment="1">
      <alignment horizontal="center" vertical="center" wrapText="1"/>
    </xf>
    <xf numFmtId="49" fontId="32" fillId="0" borderId="5" xfId="39" applyNumberFormat="1" applyFont="1" applyBorder="1" applyAlignment="1">
      <alignment horizontal="left" vertical="center" wrapText="1"/>
    </xf>
    <xf numFmtId="0" fontId="35" fillId="0" borderId="11" xfId="39" applyFont="1" applyBorder="1" applyAlignment="1">
      <alignment horizontal="center" vertical="center" wrapText="1"/>
    </xf>
    <xf numFmtId="3" fontId="25" fillId="0" borderId="5" xfId="39" applyNumberFormat="1" applyFont="1" applyBorder="1" applyAlignment="1">
      <alignment horizontal="center" vertical="center" wrapText="1"/>
    </xf>
    <xf numFmtId="4" fontId="36" fillId="0" borderId="0" xfId="39" applyNumberFormat="1" applyFont="1" applyAlignment="1" applyProtection="1">
      <alignment vertical="center"/>
      <protection locked="0"/>
    </xf>
    <xf numFmtId="0" fontId="36" fillId="0" borderId="0" xfId="39" applyFont="1" applyAlignment="1" applyProtection="1">
      <alignment vertical="center"/>
      <protection locked="0"/>
    </xf>
    <xf numFmtId="0" fontId="31" fillId="0" borderId="5" xfId="39" applyFont="1" applyBorder="1" applyAlignment="1">
      <alignment horizontal="center" vertical="center" wrapText="1"/>
    </xf>
    <xf numFmtId="0" fontId="32" fillId="0" borderId="5" xfId="39" applyFont="1" applyBorder="1" applyAlignment="1">
      <alignment horizontal="center" vertical="center" wrapText="1"/>
    </xf>
    <xf numFmtId="0" fontId="32" fillId="0" borderId="11" xfId="39" applyFont="1" applyBorder="1" applyAlignment="1">
      <alignment horizontal="center" vertical="center"/>
    </xf>
    <xf numFmtId="49" fontId="34" fillId="0" borderId="5" xfId="39" applyNumberFormat="1" applyFont="1" applyBorder="1" applyAlignment="1">
      <alignment horizontal="center" vertical="center" wrapText="1"/>
    </xf>
    <xf numFmtId="0" fontId="37" fillId="0" borderId="5" xfId="39" applyFont="1" applyBorder="1" applyAlignment="1">
      <alignment horizontal="center" vertical="center" wrapText="1"/>
    </xf>
    <xf numFmtId="49" fontId="31" fillId="0" borderId="5" xfId="0" applyNumberFormat="1" applyFont="1" applyBorder="1" applyAlignment="1">
      <alignment horizontal="center" vertical="center"/>
    </xf>
    <xf numFmtId="49" fontId="32" fillId="0" borderId="5" xfId="0" applyNumberFormat="1" applyFont="1" applyBorder="1" applyAlignment="1">
      <alignment wrapText="1"/>
    </xf>
    <xf numFmtId="3" fontId="29" fillId="0" borderId="5" xfId="39" applyNumberFormat="1" applyFont="1" applyBorder="1" applyAlignment="1">
      <alignment horizontal="center" vertical="center" wrapText="1"/>
    </xf>
    <xf numFmtId="3" fontId="29" fillId="0" borderId="5" xfId="39" applyNumberFormat="1" applyFont="1" applyBorder="1" applyAlignment="1">
      <alignment horizontal="center" vertical="center"/>
    </xf>
    <xf numFmtId="49" fontId="32" fillId="0" borderId="5" xfId="0" applyNumberFormat="1" applyFont="1" applyBorder="1" applyAlignment="1">
      <alignment horizontal="left" vertical="center" wrapText="1"/>
    </xf>
    <xf numFmtId="4" fontId="38" fillId="0" borderId="0" xfId="39" applyNumberFormat="1" applyFont="1" applyAlignment="1" applyProtection="1">
      <alignment vertical="center"/>
      <protection locked="0"/>
    </xf>
    <xf numFmtId="0" fontId="39" fillId="0" borderId="0" xfId="39" applyFont="1" applyAlignment="1" applyProtection="1">
      <alignment vertical="center"/>
      <protection locked="0"/>
    </xf>
    <xf numFmtId="3" fontId="31" fillId="0" borderId="5" xfId="0" applyNumberFormat="1" applyFont="1" applyBorder="1" applyAlignment="1">
      <alignment horizontal="center" vertical="center"/>
    </xf>
    <xf numFmtId="0" fontId="38" fillId="0" borderId="0" xfId="39" applyFont="1" applyAlignment="1" applyProtection="1">
      <alignment vertical="center"/>
      <protection locked="0"/>
    </xf>
    <xf numFmtId="0" fontId="40" fillId="0" borderId="11" xfId="39" applyFont="1" applyBorder="1" applyAlignment="1">
      <alignment horizontal="center" vertical="center"/>
    </xf>
    <xf numFmtId="49" fontId="37" fillId="0" borderId="5" xfId="39" applyNumberFormat="1" applyFont="1" applyBorder="1" applyAlignment="1">
      <alignment horizontal="center" vertical="center" wrapText="1"/>
    </xf>
    <xf numFmtId="0" fontId="32" fillId="0" borderId="5" xfId="0" applyFont="1" applyBorder="1" applyAlignment="1">
      <alignment horizontal="left" vertical="center" wrapText="1"/>
    </xf>
    <xf numFmtId="2" fontId="32" fillId="0" borderId="5" xfId="0" applyNumberFormat="1" applyFont="1" applyBorder="1" applyAlignment="1">
      <alignment horizontal="left" wrapText="1"/>
    </xf>
    <xf numFmtId="0" fontId="41" fillId="0" borderId="5" xfId="39" applyFont="1" applyBorder="1" applyAlignment="1">
      <alignment horizontal="center" vertical="center" wrapText="1"/>
    </xf>
    <xf numFmtId="0" fontId="32" fillId="0" borderId="11" xfId="39" applyFont="1" applyBorder="1" applyAlignment="1">
      <alignment horizontal="center" vertical="center" wrapText="1"/>
    </xf>
    <xf numFmtId="0" fontId="32" fillId="0" borderId="5" xfId="0" applyFont="1" applyBorder="1" applyAlignment="1">
      <alignment wrapText="1"/>
    </xf>
    <xf numFmtId="4" fontId="32" fillId="0" borderId="0" xfId="39" applyNumberFormat="1" applyFont="1" applyAlignment="1" applyProtection="1">
      <alignment vertical="center"/>
      <protection locked="0"/>
    </xf>
    <xf numFmtId="49" fontId="34" fillId="0" borderId="5" xfId="0" applyNumberFormat="1" applyFont="1" applyBorder="1" applyAlignment="1">
      <alignment horizontal="center" vertical="center"/>
    </xf>
    <xf numFmtId="49" fontId="34" fillId="0" borderId="8" xfId="0" applyNumberFormat="1" applyFont="1" applyBorder="1" applyAlignment="1">
      <alignment horizontal="center" vertical="center" wrapText="1"/>
    </xf>
    <xf numFmtId="0" fontId="32" fillId="0" borderId="5" xfId="0" applyFont="1" applyBorder="1" applyAlignment="1">
      <alignment horizontal="left" wrapText="1"/>
    </xf>
    <xf numFmtId="49" fontId="42" fillId="0" borderId="5" xfId="0" applyNumberFormat="1" applyFont="1" applyBorder="1" applyAlignment="1">
      <alignment horizontal="left" vertical="center" wrapText="1"/>
    </xf>
    <xf numFmtId="4" fontId="25" fillId="0" borderId="5" xfId="39" applyNumberFormat="1" applyFont="1" applyBorder="1" applyAlignment="1">
      <alignment horizontal="center" vertical="center"/>
    </xf>
    <xf numFmtId="4" fontId="29" fillId="0" borderId="5" xfId="39" applyNumberFormat="1" applyFont="1" applyBorder="1" applyAlignment="1">
      <alignment horizontal="center" vertical="center"/>
    </xf>
    <xf numFmtId="0" fontId="32" fillId="0" borderId="5" xfId="39" applyFont="1" applyBorder="1" applyAlignment="1">
      <alignment horizontal="left" vertical="center" wrapText="1"/>
    </xf>
    <xf numFmtId="49" fontId="43" fillId="0" borderId="5" xfId="0" applyNumberFormat="1" applyFont="1" applyBorder="1" applyAlignment="1">
      <alignment horizontal="center" vertical="center"/>
    </xf>
    <xf numFmtId="2" fontId="32" fillId="0" borderId="11" xfId="39" applyNumberFormat="1" applyFont="1" applyBorder="1" applyAlignment="1">
      <alignment horizontal="center" vertical="center" wrapText="1"/>
    </xf>
    <xf numFmtId="2" fontId="35" fillId="0" borderId="11" xfId="39" applyNumberFormat="1" applyFont="1" applyBorder="1" applyAlignment="1">
      <alignment horizontal="center" vertical="center" wrapText="1"/>
    </xf>
    <xf numFmtId="49" fontId="31" fillId="0" borderId="8" xfId="0" applyNumberFormat="1" applyFont="1" applyBorder="1" applyAlignment="1">
      <alignment horizontal="center" vertical="center" wrapText="1"/>
    </xf>
    <xf numFmtId="2" fontId="32" fillId="0" borderId="8" xfId="0" applyNumberFormat="1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49" fontId="32" fillId="0" borderId="5" xfId="0" applyNumberFormat="1" applyFont="1" applyBorder="1" applyAlignment="1">
      <alignment horizontal="left" wrapText="1"/>
    </xf>
    <xf numFmtId="4" fontId="44" fillId="0" borderId="0" xfId="39" applyNumberFormat="1" applyFont="1" applyAlignment="1" applyProtection="1">
      <alignment vertical="center"/>
      <protection locked="0"/>
    </xf>
    <xf numFmtId="14" fontId="35" fillId="0" borderId="11" xfId="39" applyNumberFormat="1" applyFont="1" applyBorder="1" applyAlignment="1">
      <alignment horizontal="center" vertical="center" wrapText="1"/>
    </xf>
    <xf numFmtId="0" fontId="36" fillId="0" borderId="11" xfId="39" applyFont="1" applyBorder="1" applyAlignment="1" applyProtection="1">
      <alignment vertical="center"/>
      <protection locked="0"/>
    </xf>
    <xf numFmtId="164" fontId="35" fillId="0" borderId="12" xfId="34" applyNumberFormat="1" applyFont="1" applyBorder="1" applyAlignment="1">
      <alignment horizontal="center" vertical="top" wrapText="1"/>
    </xf>
    <xf numFmtId="164" fontId="35" fillId="0" borderId="11" xfId="34" applyNumberFormat="1" applyFont="1" applyBorder="1" applyAlignment="1">
      <alignment horizontal="center" vertical="top" wrapText="1"/>
    </xf>
    <xf numFmtId="0" fontId="32" fillId="0" borderId="5" xfId="0" applyFont="1" applyBorder="1" applyAlignment="1">
      <alignment vertical="center" wrapText="1"/>
    </xf>
    <xf numFmtId="0" fontId="31" fillId="0" borderId="5" xfId="0" applyFont="1" applyBorder="1" applyAlignment="1">
      <alignment horizontal="center" vertical="center"/>
    </xf>
    <xf numFmtId="49" fontId="45" fillId="0" borderId="5" xfId="0" applyNumberFormat="1" applyFont="1" applyBorder="1" applyAlignment="1">
      <alignment horizontal="center" vertical="center"/>
    </xf>
    <xf numFmtId="49" fontId="37" fillId="0" borderId="5" xfId="0" applyNumberFormat="1" applyFont="1" applyBorder="1" applyAlignment="1">
      <alignment horizontal="left" vertical="center" wrapText="1"/>
    </xf>
    <xf numFmtId="0" fontId="32" fillId="0" borderId="11" xfId="39" applyFont="1" applyBorder="1" applyAlignment="1">
      <alignment horizontal="left" vertical="center" wrapText="1"/>
    </xf>
    <xf numFmtId="4" fontId="36" fillId="0" borderId="0" xfId="39" applyNumberFormat="1" applyFont="1" applyAlignment="1" applyProtection="1">
      <alignment horizontal="left" vertical="center"/>
      <protection locked="0"/>
    </xf>
    <xf numFmtId="0" fontId="36" fillId="0" borderId="0" xfId="39" applyFont="1" applyAlignment="1" applyProtection="1">
      <alignment horizontal="left" vertical="center"/>
      <protection locked="0"/>
    </xf>
    <xf numFmtId="49" fontId="32" fillId="0" borderId="5" xfId="0" applyNumberFormat="1" applyFont="1" applyBorder="1" applyAlignment="1">
      <alignment vertical="center" wrapText="1"/>
    </xf>
    <xf numFmtId="49" fontId="40" fillId="0" borderId="5" xfId="0" applyNumberFormat="1" applyFont="1" applyBorder="1" applyAlignment="1">
      <alignment horizontal="left" vertical="center" wrapText="1"/>
    </xf>
    <xf numFmtId="3" fontId="46" fillId="0" borderId="5" xfId="39" applyNumberFormat="1" applyFont="1" applyBorder="1" applyAlignment="1">
      <alignment horizontal="center" vertical="center" wrapText="1"/>
    </xf>
    <xf numFmtId="3" fontId="47" fillId="0" borderId="5" xfId="39" applyNumberFormat="1" applyFont="1" applyBorder="1" applyAlignment="1">
      <alignment horizontal="center" vertical="center"/>
    </xf>
    <xf numFmtId="3" fontId="46" fillId="0" borderId="5" xfId="39" applyNumberFormat="1" applyFont="1" applyBorder="1" applyAlignment="1">
      <alignment horizontal="center" vertical="center"/>
    </xf>
    <xf numFmtId="0" fontId="41" fillId="0" borderId="5" xfId="39" applyFont="1" applyBorder="1" applyAlignment="1">
      <alignment horizontal="left" vertical="center" wrapText="1"/>
    </xf>
    <xf numFmtId="4" fontId="48" fillId="0" borderId="0" xfId="39" applyNumberFormat="1" applyFont="1" applyAlignment="1" applyProtection="1">
      <alignment vertical="center"/>
      <protection locked="0"/>
    </xf>
    <xf numFmtId="0" fontId="48" fillId="0" borderId="0" xfId="39" applyFont="1" applyAlignment="1" applyProtection="1">
      <alignment vertical="center"/>
      <protection locked="0"/>
    </xf>
    <xf numFmtId="0" fontId="32" fillId="0" borderId="5" xfId="39" applyFont="1" applyBorder="1" applyAlignment="1" applyProtection="1">
      <alignment vertical="center"/>
      <protection locked="0"/>
    </xf>
    <xf numFmtId="0" fontId="36" fillId="0" borderId="5" xfId="39" applyFont="1" applyBorder="1" applyAlignment="1" applyProtection="1">
      <alignment vertical="center"/>
      <protection locked="0"/>
    </xf>
    <xf numFmtId="49" fontId="35" fillId="0" borderId="5" xfId="39" applyNumberFormat="1" applyFont="1" applyBorder="1" applyAlignment="1">
      <alignment horizontal="left" vertical="center" wrapText="1"/>
    </xf>
    <xf numFmtId="164" fontId="35" fillId="0" borderId="11" xfId="34" applyNumberFormat="1" applyFont="1" applyBorder="1" applyAlignment="1">
      <alignment horizontal="center" vertical="center" wrapText="1"/>
    </xf>
    <xf numFmtId="4" fontId="49" fillId="0" borderId="0" xfId="39" applyNumberFormat="1" applyFont="1" applyAlignment="1" applyProtection="1">
      <alignment vertical="center"/>
      <protection locked="0"/>
    </xf>
    <xf numFmtId="0" fontId="49" fillId="0" borderId="0" xfId="39" applyFont="1" applyAlignment="1" applyProtection="1">
      <alignment vertical="center"/>
      <protection locked="0"/>
    </xf>
    <xf numFmtId="0" fontId="35" fillId="0" borderId="11" xfId="39" applyFont="1" applyBorder="1" applyAlignment="1">
      <alignment horizontal="center" vertical="center"/>
    </xf>
    <xf numFmtId="0" fontId="35" fillId="0" borderId="5" xfId="0" applyFont="1" applyBorder="1" applyAlignment="1">
      <alignment vertical="center" wrapText="1"/>
    </xf>
    <xf numFmtId="0" fontId="35" fillId="0" borderId="5" xfId="0" applyFont="1" applyBorder="1" applyAlignment="1">
      <alignment wrapText="1"/>
    </xf>
    <xf numFmtId="0" fontId="35" fillId="0" borderId="13" xfId="39" applyFont="1" applyBorder="1" applyAlignment="1">
      <alignment horizontal="center" vertical="center" wrapText="1"/>
    </xf>
    <xf numFmtId="0" fontId="32" fillId="0" borderId="13" xfId="39" applyFont="1" applyBorder="1" applyAlignment="1">
      <alignment horizontal="center" vertical="center"/>
    </xf>
    <xf numFmtId="3" fontId="35" fillId="0" borderId="5" xfId="39" applyNumberFormat="1" applyFont="1" applyBorder="1" applyAlignment="1">
      <alignment horizontal="center" vertical="center" wrapText="1"/>
    </xf>
    <xf numFmtId="49" fontId="31" fillId="0" borderId="10" xfId="0" applyNumberFormat="1" applyFont="1" applyBorder="1" applyAlignment="1">
      <alignment horizontal="center" vertical="center"/>
    </xf>
    <xf numFmtId="49" fontId="31" fillId="0" borderId="9" xfId="0" applyNumberFormat="1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49" fontId="32" fillId="0" borderId="9" xfId="0" applyNumberFormat="1" applyFont="1" applyBorder="1" applyAlignment="1">
      <alignment wrapText="1"/>
    </xf>
    <xf numFmtId="0" fontId="34" fillId="0" borderId="5" xfId="0" applyFont="1" applyBorder="1" applyAlignment="1">
      <alignment horizontal="center" vertical="center" wrapText="1"/>
    </xf>
    <xf numFmtId="49" fontId="35" fillId="0" borderId="9" xfId="0" applyNumberFormat="1" applyFont="1" applyBorder="1" applyAlignment="1">
      <alignment wrapText="1"/>
    </xf>
    <xf numFmtId="0" fontId="40" fillId="0" borderId="5" xfId="0" applyFont="1" applyBorder="1" applyAlignment="1">
      <alignment wrapText="1"/>
    </xf>
    <xf numFmtId="49" fontId="31" fillId="0" borderId="5" xfId="0" applyNumberFormat="1" applyFont="1" applyBorder="1" applyAlignment="1">
      <alignment horizontal="center" vertical="center" wrapText="1"/>
    </xf>
    <xf numFmtId="49" fontId="34" fillId="0" borderId="9" xfId="0" applyNumberFormat="1" applyFont="1" applyBorder="1" applyAlignment="1">
      <alignment horizontal="center" vertical="center"/>
    </xf>
    <xf numFmtId="0" fontId="32" fillId="0" borderId="5" xfId="0" applyFont="1" applyBorder="1" applyAlignment="1">
      <alignment horizontal="justify" vertical="center" wrapText="1"/>
    </xf>
    <xf numFmtId="49" fontId="37" fillId="0" borderId="9" xfId="0" applyNumberFormat="1" applyFont="1" applyBorder="1" applyAlignment="1">
      <alignment horizontal="center" wrapText="1"/>
    </xf>
    <xf numFmtId="0" fontId="37" fillId="0" borderId="5" xfId="0" applyFont="1" applyBorder="1" applyAlignment="1">
      <alignment horizontal="center" wrapText="1"/>
    </xf>
    <xf numFmtId="0" fontId="35" fillId="0" borderId="5" xfId="0" applyFont="1" applyBorder="1" applyAlignment="1">
      <alignment horizontal="left" vertical="center" wrapText="1"/>
    </xf>
    <xf numFmtId="164" fontId="35" fillId="0" borderId="5" xfId="34" applyNumberFormat="1" applyFont="1" applyBorder="1" applyAlignment="1">
      <alignment horizontal="center" vertical="center" wrapText="1"/>
    </xf>
    <xf numFmtId="2" fontId="42" fillId="0" borderId="5" xfId="0" applyNumberFormat="1" applyFont="1" applyBorder="1" applyAlignment="1">
      <alignment horizontal="left" wrapText="1"/>
    </xf>
    <xf numFmtId="49" fontId="42" fillId="0" borderId="5" xfId="0" applyNumberFormat="1" applyFont="1" applyBorder="1" applyAlignment="1">
      <alignment wrapText="1"/>
    </xf>
    <xf numFmtId="0" fontId="42" fillId="0" borderId="5" xfId="0" applyFont="1" applyBorder="1" applyAlignment="1">
      <alignment horizontal="left" vertical="center" wrapText="1"/>
    </xf>
    <xf numFmtId="2" fontId="32" fillId="0" borderId="5" xfId="0" applyNumberFormat="1" applyFont="1" applyBorder="1" applyAlignment="1">
      <alignment horizontal="left" vertical="center" wrapText="1"/>
    </xf>
    <xf numFmtId="49" fontId="35" fillId="0" borderId="5" xfId="0" applyNumberFormat="1" applyFont="1" applyBorder="1" applyAlignment="1">
      <alignment wrapText="1"/>
    </xf>
    <xf numFmtId="4" fontId="35" fillId="0" borderId="0" xfId="39" applyNumberFormat="1" applyFont="1" applyAlignment="1" applyProtection="1">
      <alignment vertical="center"/>
      <protection locked="0"/>
    </xf>
    <xf numFmtId="0" fontId="35" fillId="0" borderId="0" xfId="39" applyFont="1" applyAlignment="1" applyProtection="1">
      <alignment vertical="center"/>
      <protection locked="0"/>
    </xf>
    <xf numFmtId="4" fontId="36" fillId="0" borderId="0" xfId="39" applyNumberFormat="1" applyFont="1" applyAlignment="1" applyProtection="1">
      <alignment horizontal="center" vertical="center"/>
      <protection locked="0"/>
    </xf>
    <xf numFmtId="0" fontId="36" fillId="0" borderId="0" xfId="39" applyFont="1" applyAlignment="1" applyProtection="1">
      <alignment horizontal="center" vertical="center"/>
      <protection locked="0"/>
    </xf>
    <xf numFmtId="2" fontId="42" fillId="0" borderId="5" xfId="0" applyNumberFormat="1" applyFont="1" applyBorder="1" applyAlignment="1">
      <alignment horizontal="left" vertical="center" wrapText="1"/>
    </xf>
    <xf numFmtId="0" fontId="31" fillId="0" borderId="5" xfId="39" applyFont="1" applyBorder="1" applyAlignment="1">
      <alignment horizontal="center" vertical="center"/>
    </xf>
    <xf numFmtId="0" fontId="32" fillId="0" borderId="11" xfId="39" applyFont="1" applyBorder="1" applyAlignment="1" applyProtection="1">
      <alignment horizontal="center" vertical="center"/>
      <protection locked="0"/>
    </xf>
    <xf numFmtId="49" fontId="31" fillId="0" borderId="5" xfId="39" applyNumberFormat="1" applyFont="1" applyBorder="1" applyAlignment="1">
      <alignment horizontal="center" vertical="center"/>
    </xf>
    <xf numFmtId="3" fontId="29" fillId="0" borderId="5" xfId="39" applyNumberFormat="1" applyFont="1" applyBorder="1" applyAlignment="1" applyProtection="1">
      <alignment horizontal="center" vertical="center"/>
      <protection locked="0"/>
    </xf>
    <xf numFmtId="0" fontId="33" fillId="0" borderId="0" xfId="0" applyFont="1"/>
    <xf numFmtId="3" fontId="25" fillId="0" borderId="5" xfId="39" applyNumberFormat="1" applyFont="1" applyBorder="1" applyAlignment="1" applyProtection="1">
      <alignment horizontal="center" vertical="center"/>
      <protection locked="0"/>
    </xf>
    <xf numFmtId="0" fontId="32" fillId="0" borderId="5" xfId="39" applyFont="1" applyBorder="1" applyAlignment="1">
      <alignment vertical="center" wrapText="1"/>
    </xf>
    <xf numFmtId="0" fontId="32" fillId="0" borderId="11" xfId="39" applyFont="1" applyBorder="1" applyAlignment="1" applyProtection="1">
      <alignment vertical="center"/>
      <protection locked="0"/>
    </xf>
    <xf numFmtId="49" fontId="31" fillId="16" borderId="5" xfId="0" applyNumberFormat="1" applyFont="1" applyFill="1" applyBorder="1" applyAlignment="1">
      <alignment horizontal="center" vertical="center"/>
    </xf>
    <xf numFmtId="49" fontId="32" fillId="16" borderId="5" xfId="0" applyNumberFormat="1" applyFont="1" applyFill="1" applyBorder="1" applyAlignment="1">
      <alignment horizontal="left" wrapText="1"/>
    </xf>
    <xf numFmtId="4" fontId="36" fillId="16" borderId="0" xfId="39" applyNumberFormat="1" applyFont="1" applyFill="1" applyAlignment="1" applyProtection="1">
      <alignment vertical="center"/>
      <protection locked="0"/>
    </xf>
    <xf numFmtId="0" fontId="36" fillId="16" borderId="0" xfId="39" applyFont="1" applyFill="1" applyAlignment="1" applyProtection="1">
      <alignment vertical="center"/>
      <protection locked="0"/>
    </xf>
    <xf numFmtId="49" fontId="50" fillId="0" borderId="5" xfId="0" applyNumberFormat="1" applyFont="1" applyBorder="1" applyAlignment="1">
      <alignment horizontal="center" vertical="center"/>
    </xf>
    <xf numFmtId="49" fontId="51" fillId="0" borderId="5" xfId="0" applyNumberFormat="1" applyFont="1" applyBorder="1" applyAlignment="1">
      <alignment horizontal="center" vertical="center"/>
    </xf>
    <xf numFmtId="2" fontId="52" fillId="0" borderId="5" xfId="0" applyNumberFormat="1" applyFont="1" applyBorder="1" applyAlignment="1">
      <alignment horizontal="left" vertical="center" wrapText="1"/>
    </xf>
    <xf numFmtId="0" fontId="53" fillId="0" borderId="11" xfId="39" applyFont="1" applyBorder="1" applyAlignment="1">
      <alignment horizontal="center" vertical="center" wrapText="1"/>
    </xf>
    <xf numFmtId="3" fontId="54" fillId="0" borderId="5" xfId="39" applyNumberFormat="1" applyFont="1" applyBorder="1" applyAlignment="1">
      <alignment horizontal="center" vertical="center"/>
    </xf>
    <xf numFmtId="4" fontId="26" fillId="0" borderId="0" xfId="39" applyNumberFormat="1" applyFont="1" applyAlignment="1" applyProtection="1">
      <alignment vertical="center"/>
      <protection locked="0"/>
    </xf>
    <xf numFmtId="49" fontId="55" fillId="0" borderId="5" xfId="39" applyNumberFormat="1" applyFont="1" applyBorder="1" applyAlignment="1">
      <alignment horizontal="center" vertical="center" wrapText="1"/>
    </xf>
    <xf numFmtId="49" fontId="55" fillId="0" borderId="5" xfId="0" applyNumberFormat="1" applyFont="1" applyBorder="1" applyAlignment="1">
      <alignment horizontal="center" vertical="center"/>
    </xf>
    <xf numFmtId="49" fontId="55" fillId="0" borderId="8" xfId="0" applyNumberFormat="1" applyFont="1" applyBorder="1" applyAlignment="1">
      <alignment horizontal="center" vertical="center" wrapText="1"/>
    </xf>
    <xf numFmtId="0" fontId="56" fillId="0" borderId="5" xfId="39" applyFont="1" applyBorder="1" applyAlignment="1">
      <alignment horizontal="center" vertical="center" wrapText="1"/>
    </xf>
    <xf numFmtId="0" fontId="22" fillId="0" borderId="11" xfId="39" applyFont="1" applyBorder="1" applyAlignment="1">
      <alignment horizontal="center" vertical="center" wrapText="1"/>
    </xf>
    <xf numFmtId="3" fontId="23" fillId="0" borderId="5" xfId="39" applyNumberFormat="1" applyFont="1" applyBorder="1" applyAlignment="1">
      <alignment horizontal="center" vertical="center"/>
    </xf>
    <xf numFmtId="0" fontId="22" fillId="0" borderId="5" xfId="0" applyFont="1" applyBorder="1" applyAlignment="1">
      <alignment wrapText="1"/>
    </xf>
    <xf numFmtId="3" fontId="23" fillId="0" borderId="5" xfId="39" applyNumberFormat="1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wrapText="1"/>
    </xf>
    <xf numFmtId="3" fontId="54" fillId="0" borderId="5" xfId="39" applyNumberFormat="1" applyFont="1" applyBorder="1" applyAlignment="1">
      <alignment horizontal="center" vertical="center" wrapText="1"/>
    </xf>
    <xf numFmtId="2" fontId="22" fillId="0" borderId="5" xfId="0" applyNumberFormat="1" applyFont="1" applyBorder="1" applyAlignment="1">
      <alignment horizontal="left" wrapText="1"/>
    </xf>
    <xf numFmtId="49" fontId="22" fillId="0" borderId="5" xfId="0" applyNumberFormat="1" applyFont="1" applyBorder="1" applyAlignment="1">
      <alignment wrapText="1"/>
    </xf>
    <xf numFmtId="49" fontId="55" fillId="0" borderId="9" xfId="0" applyNumberFormat="1" applyFont="1" applyBorder="1" applyAlignment="1">
      <alignment horizontal="center" vertical="center"/>
    </xf>
    <xf numFmtId="0" fontId="55" fillId="0" borderId="5" xfId="0" applyFont="1" applyBorder="1" applyAlignment="1">
      <alignment horizontal="center" vertical="center" wrapText="1"/>
    </xf>
    <xf numFmtId="49" fontId="56" fillId="0" borderId="9" xfId="0" applyNumberFormat="1" applyFont="1" applyBorder="1" applyAlignment="1">
      <alignment wrapText="1"/>
    </xf>
    <xf numFmtId="0" fontId="22" fillId="0" borderId="5" xfId="0" applyFont="1" applyBorder="1" applyAlignment="1">
      <alignment horizontal="left" vertical="center" wrapText="1"/>
    </xf>
    <xf numFmtId="0" fontId="53" fillId="0" borderId="5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57" fillId="0" borderId="11" xfId="0" applyFont="1" applyBorder="1" applyAlignment="1">
      <alignment horizontal="center" vertical="center"/>
    </xf>
    <xf numFmtId="0" fontId="53" fillId="0" borderId="5" xfId="0" applyFont="1" applyBorder="1" applyAlignment="1">
      <alignment horizontal="left" vertical="center" wrapText="1"/>
    </xf>
    <xf numFmtId="3" fontId="58" fillId="0" borderId="5" xfId="39" applyNumberFormat="1" applyFont="1" applyBorder="1" applyAlignment="1" applyProtection="1">
      <alignment horizontal="center" vertical="center"/>
      <protection locked="0"/>
    </xf>
    <xf numFmtId="0" fontId="23" fillId="15" borderId="0" xfId="0" applyFont="1" applyFill="1"/>
    <xf numFmtId="49" fontId="50" fillId="0" borderId="5" xfId="39" applyNumberFormat="1" applyFont="1" applyBorder="1" applyAlignment="1">
      <alignment horizontal="center" vertical="center" wrapText="1"/>
    </xf>
    <xf numFmtId="49" fontId="56" fillId="0" borderId="5" xfId="39" applyNumberFormat="1" applyFont="1" applyBorder="1" applyAlignment="1">
      <alignment horizontal="center" vertical="center" wrapText="1"/>
    </xf>
    <xf numFmtId="0" fontId="22" fillId="0" borderId="5" xfId="39" applyFont="1" applyBorder="1" applyAlignment="1" applyProtection="1">
      <alignment vertical="center"/>
      <protection locked="0"/>
    </xf>
    <xf numFmtId="3" fontId="54" fillId="0" borderId="5" xfId="39" applyNumberFormat="1" applyFont="1" applyBorder="1" applyAlignment="1" applyProtection="1">
      <alignment horizontal="center" vertical="center"/>
      <protection locked="0"/>
    </xf>
    <xf numFmtId="4" fontId="54" fillId="0" borderId="5" xfId="39" applyNumberFormat="1" applyFont="1" applyBorder="1" applyAlignment="1" applyProtection="1">
      <alignment horizontal="center" vertical="center"/>
      <protection locked="0"/>
    </xf>
    <xf numFmtId="49" fontId="22" fillId="0" borderId="5" xfId="0" applyNumberFormat="1" applyFont="1" applyBorder="1" applyAlignment="1">
      <alignment vertical="center" wrapText="1"/>
    </xf>
    <xf numFmtId="3" fontId="23" fillId="0" borderId="5" xfId="39" applyNumberFormat="1" applyFont="1" applyBorder="1" applyAlignment="1" applyProtection="1">
      <alignment horizontal="center" vertical="center"/>
      <protection locked="0"/>
    </xf>
    <xf numFmtId="4" fontId="23" fillId="0" borderId="5" xfId="39" applyNumberFormat="1" applyFont="1" applyBorder="1" applyAlignment="1" applyProtection="1">
      <alignment horizontal="center" vertical="center"/>
      <protection locked="0"/>
    </xf>
    <xf numFmtId="49" fontId="22" fillId="0" borderId="5" xfId="0" applyNumberFormat="1" applyFont="1" applyBorder="1" applyAlignment="1">
      <alignment horizontal="left" vertical="center" wrapText="1"/>
    </xf>
    <xf numFmtId="49" fontId="22" fillId="0" borderId="5" xfId="0" applyNumberFormat="1" applyFont="1" applyBorder="1" applyAlignment="1">
      <alignment horizontal="center" vertical="center" wrapText="1"/>
    </xf>
    <xf numFmtId="0" fontId="29" fillId="0" borderId="5" xfId="40" applyFont="1" applyBorder="1" applyAlignment="1">
      <alignment horizontal="center" vertical="center" wrapText="1"/>
    </xf>
    <xf numFmtId="0" fontId="12" fillId="0" borderId="5" xfId="0" applyFont="1" applyBorder="1" applyAlignment="1">
      <alignment wrapText="1"/>
    </xf>
    <xf numFmtId="0" fontId="32" fillId="16" borderId="5" xfId="0" applyFont="1" applyFill="1" applyBorder="1" applyAlignment="1">
      <alignment horizontal="left" vertical="center" wrapText="1"/>
    </xf>
    <xf numFmtId="0" fontId="50" fillId="15" borderId="0" xfId="0" applyFont="1" applyFill="1"/>
    <xf numFmtId="49" fontId="58" fillId="0" borderId="5" xfId="39" applyNumberFormat="1" applyFont="1" applyBorder="1" applyAlignment="1">
      <alignment horizontal="center" vertical="center" wrapText="1"/>
    </xf>
    <xf numFmtId="49" fontId="58" fillId="0" borderId="5" xfId="0" applyNumberFormat="1" applyFont="1" applyBorder="1" applyAlignment="1">
      <alignment horizontal="center" vertical="center"/>
    </xf>
    <xf numFmtId="49" fontId="58" fillId="0" borderId="8" xfId="0" applyNumberFormat="1" applyFont="1" applyBorder="1" applyAlignment="1">
      <alignment horizontal="center" vertical="center" wrapText="1"/>
    </xf>
    <xf numFmtId="0" fontId="59" fillId="0" borderId="5" xfId="39" applyFont="1" applyBorder="1" applyAlignment="1">
      <alignment horizontal="center" vertical="center" wrapText="1"/>
    </xf>
    <xf numFmtId="3" fontId="15" fillId="0" borderId="5" xfId="39" applyNumberFormat="1" applyFont="1" applyBorder="1" applyAlignment="1">
      <alignment horizontal="center" vertical="center"/>
    </xf>
    <xf numFmtId="4" fontId="16" fillId="0" borderId="0" xfId="39" applyNumberFormat="1" applyFont="1" applyAlignment="1" applyProtection="1">
      <alignment vertical="center"/>
      <protection locked="0"/>
    </xf>
    <xf numFmtId="3" fontId="13" fillId="0" borderId="5" xfId="39" applyNumberFormat="1" applyFont="1" applyBorder="1" applyAlignment="1">
      <alignment horizontal="center" vertical="center" wrapText="1"/>
    </xf>
    <xf numFmtId="0" fontId="59" fillId="0" borderId="5" xfId="0" applyFont="1" applyBorder="1" applyAlignment="1">
      <alignment horizontal="center" wrapText="1"/>
    </xf>
    <xf numFmtId="0" fontId="26" fillId="0" borderId="5" xfId="39" applyFont="1" applyBorder="1" applyAlignment="1" applyProtection="1">
      <alignment vertical="center"/>
      <protection locked="0"/>
    </xf>
    <xf numFmtId="0" fontId="50" fillId="0" borderId="0" xfId="39" applyFont="1" applyAlignment="1">
      <alignment horizontal="center" vertical="center"/>
    </xf>
    <xf numFmtId="0" fontId="22" fillId="0" borderId="0" xfId="39" applyFont="1" applyAlignment="1">
      <alignment vertical="center" wrapText="1"/>
    </xf>
    <xf numFmtId="0" fontId="22" fillId="0" borderId="0" xfId="39" applyFont="1" applyAlignment="1" applyProtection="1">
      <alignment vertical="center"/>
      <protection locked="0"/>
    </xf>
    <xf numFmtId="0" fontId="23" fillId="0" borderId="0" xfId="0" applyFont="1" applyAlignment="1">
      <alignment horizontal="left" vertical="top" wrapText="1"/>
    </xf>
    <xf numFmtId="0" fontId="53" fillId="0" borderId="11" xfId="39" applyFont="1" applyBorder="1" applyAlignment="1">
      <alignment horizontal="center" vertical="top" wrapText="1"/>
    </xf>
    <xf numFmtId="0" fontId="26" fillId="16" borderId="5" xfId="39" applyFont="1" applyFill="1" applyBorder="1" applyAlignment="1" applyProtection="1">
      <alignment vertical="center"/>
      <protection locked="0"/>
    </xf>
    <xf numFmtId="0" fontId="26" fillId="16" borderId="0" xfId="39" applyFont="1" applyFill="1" applyAlignment="1" applyProtection="1">
      <alignment vertical="center"/>
      <protection locked="0"/>
    </xf>
    <xf numFmtId="0" fontId="50" fillId="0" borderId="5" xfId="39" applyFont="1" applyBorder="1" applyAlignment="1">
      <alignment horizontal="center" vertical="center"/>
    </xf>
    <xf numFmtId="0" fontId="22" fillId="0" borderId="11" xfId="39" applyFont="1" applyBorder="1" applyAlignment="1" applyProtection="1">
      <alignment horizontal="center" vertical="center"/>
      <protection locked="0"/>
    </xf>
    <xf numFmtId="0" fontId="27" fillId="16" borderId="0" xfId="39" applyFont="1" applyFill="1" applyAlignment="1" applyProtection="1">
      <alignment vertical="center"/>
      <protection locked="0"/>
    </xf>
    <xf numFmtId="0" fontId="27" fillId="16" borderId="6" xfId="39" applyFont="1" applyFill="1" applyBorder="1" applyAlignment="1" applyProtection="1">
      <alignment vertical="center"/>
      <protection locked="0"/>
    </xf>
    <xf numFmtId="0" fontId="27" fillId="16" borderId="5" xfId="39" applyFont="1" applyFill="1" applyBorder="1" applyAlignment="1" applyProtection="1">
      <alignment vertical="center"/>
      <protection locked="0"/>
    </xf>
    <xf numFmtId="49" fontId="50" fillId="0" borderId="5" xfId="39" applyNumberFormat="1" applyFont="1" applyBorder="1" applyAlignment="1">
      <alignment horizontal="center" vertical="center"/>
    </xf>
    <xf numFmtId="0" fontId="22" fillId="0" borderId="5" xfId="39" applyFont="1" applyBorder="1" applyAlignment="1">
      <alignment vertical="center" wrapText="1"/>
    </xf>
    <xf numFmtId="0" fontId="27" fillId="16" borderId="0" xfId="0" applyFont="1" applyFill="1"/>
    <xf numFmtId="0" fontId="27" fillId="16" borderId="6" xfId="0" applyFont="1" applyFill="1" applyBorder="1"/>
    <xf numFmtId="0" fontId="27" fillId="16" borderId="5" xfId="0" applyFont="1" applyFill="1" applyBorder="1"/>
    <xf numFmtId="0" fontId="22" fillId="0" borderId="11" xfId="39" applyFont="1" applyBorder="1" applyAlignment="1">
      <alignment horizontal="center" vertical="center"/>
    </xf>
    <xf numFmtId="0" fontId="25" fillId="0" borderId="0" xfId="40" applyFont="1" applyAlignment="1">
      <alignment horizontal="center" wrapText="1"/>
    </xf>
    <xf numFmtId="0" fontId="29" fillId="0" borderId="0" xfId="39" applyFont="1" applyAlignment="1" applyProtection="1">
      <alignment horizontal="left" vertical="center" wrapText="1"/>
      <protection locked="0"/>
    </xf>
    <xf numFmtId="0" fontId="29" fillId="0" borderId="5" xfId="4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/>
    </xf>
    <xf numFmtId="0" fontId="31" fillId="0" borderId="8" xfId="4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29" fillId="0" borderId="8" xfId="4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wrapText="1"/>
    </xf>
    <xf numFmtId="0" fontId="29" fillId="0" borderId="12" xfId="4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wrapText="1"/>
    </xf>
    <xf numFmtId="0" fontId="29" fillId="0" borderId="11" xfId="4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wrapText="1"/>
    </xf>
    <xf numFmtId="0" fontId="33" fillId="0" borderId="5" xfId="0" applyFont="1" applyBorder="1" applyAlignment="1">
      <alignment horizontal="center" vertical="center" wrapText="1"/>
    </xf>
    <xf numFmtId="0" fontId="29" fillId="0" borderId="0" xfId="0" applyFont="1" applyAlignment="1">
      <alignment horizontal="left" wrapText="1"/>
    </xf>
    <xf numFmtId="0" fontId="60" fillId="0" borderId="0" xfId="0" applyFont="1" applyAlignment="1">
      <alignment horizontal="left" vertical="top" wrapText="1"/>
    </xf>
  </cellXfs>
  <cellStyles count="44">
    <cellStyle name="20% - Акцент1 2" xfId="1" xr:uid="{00000000-0005-0000-0000-000000000000}"/>
    <cellStyle name="20% - Акцент2 2" xfId="2" xr:uid="{00000000-0005-0000-0000-000001000000}"/>
    <cellStyle name="20% - Акцент3 2" xfId="3" xr:uid="{00000000-0005-0000-0000-000002000000}"/>
    <cellStyle name="20% - Акцент4 2" xfId="4" xr:uid="{00000000-0005-0000-0000-000003000000}"/>
    <cellStyle name="20% - Акцент5 2" xfId="5" xr:uid="{00000000-0005-0000-0000-000004000000}"/>
    <cellStyle name="20% - Акцент6 2" xfId="6" xr:uid="{00000000-0005-0000-0000-000005000000}"/>
    <cellStyle name="40% - Акцент1 2" xfId="7" xr:uid="{00000000-0005-0000-0000-000006000000}"/>
    <cellStyle name="40% - Акцент2 2" xfId="8" xr:uid="{00000000-0005-0000-0000-000007000000}"/>
    <cellStyle name="40% - Акцент3 2" xfId="9" xr:uid="{00000000-0005-0000-0000-000008000000}"/>
    <cellStyle name="40% - Акцент4 2" xfId="10" xr:uid="{00000000-0005-0000-0000-000009000000}"/>
    <cellStyle name="40% - Акцент5 2" xfId="11" xr:uid="{00000000-0005-0000-0000-00000A000000}"/>
    <cellStyle name="40% - Акцент6 2" xfId="12" xr:uid="{00000000-0005-0000-0000-00000B000000}"/>
    <cellStyle name="Ввід" xfId="13" xr:uid="{00000000-0005-0000-0000-00000C000000}"/>
    <cellStyle name="Добре" xfId="14" xr:uid="{00000000-0005-0000-0000-00000D000000}"/>
    <cellStyle name="Звичайний 10" xfId="15" xr:uid="{00000000-0005-0000-0000-00000E000000}"/>
    <cellStyle name="Звичайний 11" xfId="16" xr:uid="{00000000-0005-0000-0000-00000F000000}"/>
    <cellStyle name="Звичайний 12" xfId="17" xr:uid="{00000000-0005-0000-0000-000010000000}"/>
    <cellStyle name="Звичайний 13" xfId="18" xr:uid="{00000000-0005-0000-0000-000011000000}"/>
    <cellStyle name="Звичайний 14" xfId="19" xr:uid="{00000000-0005-0000-0000-000012000000}"/>
    <cellStyle name="Звичайний 15" xfId="20" xr:uid="{00000000-0005-0000-0000-000013000000}"/>
    <cellStyle name="Звичайний 16" xfId="21" xr:uid="{00000000-0005-0000-0000-000014000000}"/>
    <cellStyle name="Звичайний 17" xfId="22" xr:uid="{00000000-0005-0000-0000-000015000000}"/>
    <cellStyle name="Звичайний 18" xfId="23" xr:uid="{00000000-0005-0000-0000-000016000000}"/>
    <cellStyle name="Звичайний 19" xfId="24" xr:uid="{00000000-0005-0000-0000-000017000000}"/>
    <cellStyle name="Звичайний 2" xfId="25" xr:uid="{00000000-0005-0000-0000-000018000000}"/>
    <cellStyle name="Звичайний 20" xfId="26" xr:uid="{00000000-0005-0000-0000-000019000000}"/>
    <cellStyle name="Звичайний 3" xfId="27" xr:uid="{00000000-0005-0000-0000-00001A000000}"/>
    <cellStyle name="Звичайний 4" xfId="28" xr:uid="{00000000-0005-0000-0000-00001B000000}"/>
    <cellStyle name="Звичайний 5" xfId="29" xr:uid="{00000000-0005-0000-0000-00001C000000}"/>
    <cellStyle name="Звичайний 6" xfId="30" xr:uid="{00000000-0005-0000-0000-00001D000000}"/>
    <cellStyle name="Звичайний 7" xfId="31" xr:uid="{00000000-0005-0000-0000-00001E000000}"/>
    <cellStyle name="Звичайний 8" xfId="32" xr:uid="{00000000-0005-0000-0000-00001F000000}"/>
    <cellStyle name="Звичайний 9" xfId="33" xr:uid="{00000000-0005-0000-0000-000020000000}"/>
    <cellStyle name="Звичайний_Додаток _ 3 зм_ни 4575" xfId="34" xr:uid="{00000000-0005-0000-0000-000021000000}"/>
    <cellStyle name="Зв'язана клітинка" xfId="35" xr:uid="{00000000-0005-0000-0000-000022000000}"/>
    <cellStyle name="Контрольна клітинка" xfId="36" xr:uid="{00000000-0005-0000-0000-000023000000}"/>
    <cellStyle name="Назва" xfId="37" xr:uid="{00000000-0005-0000-0000-000024000000}"/>
    <cellStyle name="Обычный" xfId="0" builtinId="0"/>
    <cellStyle name="Обычный 2" xfId="38" xr:uid="{00000000-0005-0000-0000-000026000000}"/>
    <cellStyle name="Обычный_Дод 7 РП 30.01.12" xfId="39" xr:uid="{00000000-0005-0000-0000-000027000000}"/>
    <cellStyle name="Обычный_Додаток7 програми" xfId="40" xr:uid="{00000000-0005-0000-0000-000028000000}"/>
    <cellStyle name="Примечание 2" xfId="41" xr:uid="{00000000-0005-0000-0000-000029000000}"/>
    <cellStyle name="Стиль 1" xfId="42" xr:uid="{00000000-0005-0000-0000-00002A000000}"/>
    <cellStyle name="Текст попередження" xfId="43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4"/>
    <pageSetUpPr fitToPage="1"/>
  </sheetPr>
  <dimension ref="A1:BF329"/>
  <sheetViews>
    <sheetView showZeros="0" tabSelected="1" view="pageBreakPreview" topLeftCell="A16" zoomScale="40" zoomScaleNormal="40" zoomScaleSheetLayoutView="40" workbookViewId="0">
      <selection activeCell="Y3" sqref="Y3"/>
    </sheetView>
  </sheetViews>
  <sheetFormatPr defaultColWidth="9.6640625" defaultRowHeight="23.25" x14ac:dyDescent="0.2"/>
  <cols>
    <col min="1" max="1" width="22.33203125" style="1" customWidth="1"/>
    <col min="2" max="2" width="18.33203125" style="1" customWidth="1"/>
    <col min="3" max="3" width="18.6640625" style="1" customWidth="1"/>
    <col min="4" max="4" width="62.6640625" style="2" customWidth="1"/>
    <col min="5" max="5" width="57.1640625" style="3" customWidth="1"/>
    <col min="6" max="6" width="31" style="3" customWidth="1"/>
    <col min="7" max="7" width="31" style="22" customWidth="1"/>
    <col min="8" max="8" width="30.6640625" style="24" customWidth="1"/>
    <col min="9" max="10" width="28.33203125" style="24" customWidth="1"/>
    <col min="11" max="12" width="20.1640625" style="4" hidden="1" customWidth="1"/>
    <col min="13" max="13" width="46.33203125" style="4" bestFit="1" customWidth="1"/>
    <col min="14" max="14" width="20.5" style="4" hidden="1" customWidth="1"/>
    <col min="15" max="17" width="18.5" style="4" hidden="1" customWidth="1"/>
    <col min="18" max="19" width="20.1640625" style="4" hidden="1" customWidth="1"/>
    <col min="20" max="21" width="20.1640625" style="4" customWidth="1"/>
    <col min="22" max="49" width="9.6640625" style="4" customWidth="1"/>
    <col min="50" max="67" width="67.6640625" style="4" customWidth="1"/>
    <col min="68" max="16384" width="9.6640625" style="4"/>
  </cols>
  <sheetData>
    <row r="1" spans="1:13" ht="81" customHeight="1" x14ac:dyDescent="0.2">
      <c r="A1" s="53"/>
      <c r="B1" s="53"/>
      <c r="C1" s="53"/>
      <c r="D1" s="54"/>
      <c r="E1" s="55"/>
      <c r="F1" s="55"/>
      <c r="G1" s="56"/>
      <c r="H1" s="251" t="s">
        <v>383</v>
      </c>
      <c r="I1" s="251"/>
      <c r="J1" s="57"/>
      <c r="K1" s="58"/>
      <c r="L1" s="58"/>
    </row>
    <row r="2" spans="1:13" ht="47.25" customHeight="1" x14ac:dyDescent="0.35">
      <c r="A2" s="53"/>
      <c r="B2" s="53"/>
      <c r="C2" s="53"/>
      <c r="D2" s="54"/>
      <c r="E2" s="55"/>
      <c r="F2" s="55"/>
      <c r="G2" s="56"/>
      <c r="H2" s="264" t="s">
        <v>384</v>
      </c>
      <c r="I2" s="264"/>
      <c r="J2" s="57"/>
      <c r="K2" s="58"/>
      <c r="L2" s="58"/>
    </row>
    <row r="3" spans="1:13" s="48" customFormat="1" ht="125.25" customHeight="1" x14ac:dyDescent="0.2">
      <c r="A3" s="232"/>
      <c r="B3" s="232"/>
      <c r="C3" s="232"/>
      <c r="D3" s="233"/>
      <c r="E3" s="234"/>
      <c r="F3" s="234"/>
      <c r="G3" s="22"/>
      <c r="H3" s="265" t="s">
        <v>348</v>
      </c>
      <c r="I3" s="265"/>
      <c r="J3" s="235"/>
      <c r="K3" s="51"/>
      <c r="L3" s="51"/>
    </row>
    <row r="4" spans="1:13" ht="23.1" customHeight="1" x14ac:dyDescent="0.3">
      <c r="A4" s="59" t="s">
        <v>278</v>
      </c>
      <c r="B4" s="60"/>
      <c r="C4" s="60"/>
      <c r="D4" s="61"/>
      <c r="E4" s="61"/>
      <c r="F4" s="61"/>
      <c r="G4" s="62"/>
      <c r="H4" s="58"/>
      <c r="I4" s="58"/>
      <c r="J4" s="63"/>
      <c r="K4" s="58"/>
      <c r="L4" s="58"/>
    </row>
    <row r="5" spans="1:13" ht="24.6" customHeight="1" x14ac:dyDescent="0.35">
      <c r="A5" s="60" t="s">
        <v>197</v>
      </c>
      <c r="B5" s="60"/>
      <c r="C5" s="60"/>
      <c r="D5" s="61"/>
      <c r="E5" s="61"/>
      <c r="F5" s="61"/>
      <c r="G5" s="62"/>
      <c r="H5" s="64"/>
      <c r="I5" s="64"/>
      <c r="J5" s="63"/>
      <c r="K5" s="58"/>
      <c r="L5" s="58"/>
    </row>
    <row r="6" spans="1:13" ht="26.45" customHeight="1" x14ac:dyDescent="0.3">
      <c r="A6" s="250" t="s">
        <v>356</v>
      </c>
      <c r="B6" s="250"/>
      <c r="C6" s="250"/>
      <c r="D6" s="250"/>
      <c r="E6" s="250"/>
      <c r="F6" s="250"/>
      <c r="G6" s="250"/>
      <c r="H6" s="250"/>
      <c r="I6" s="250"/>
      <c r="J6" s="250"/>
      <c r="K6" s="58"/>
      <c r="L6" s="58"/>
    </row>
    <row r="7" spans="1:13" x14ac:dyDescent="0.2">
      <c r="A7" s="65"/>
      <c r="B7" s="65"/>
      <c r="C7" s="65"/>
      <c r="D7" s="66"/>
      <c r="E7" s="66"/>
      <c r="F7" s="66"/>
      <c r="G7" s="67"/>
      <c r="H7" s="68"/>
      <c r="I7" s="68"/>
      <c r="J7" s="69" t="s">
        <v>0</v>
      </c>
      <c r="K7" s="58"/>
      <c r="L7" s="58"/>
    </row>
    <row r="8" spans="1:13" ht="80.099999999999994" customHeight="1" x14ac:dyDescent="0.2">
      <c r="A8" s="254" t="s">
        <v>145</v>
      </c>
      <c r="B8" s="254" t="s">
        <v>270</v>
      </c>
      <c r="C8" s="256" t="s">
        <v>146</v>
      </c>
      <c r="D8" s="257" t="s">
        <v>147</v>
      </c>
      <c r="E8" s="259" t="s">
        <v>148</v>
      </c>
      <c r="F8" s="261" t="s">
        <v>149</v>
      </c>
      <c r="G8" s="252" t="s">
        <v>150</v>
      </c>
      <c r="H8" s="252" t="s">
        <v>1</v>
      </c>
      <c r="I8" s="252" t="s">
        <v>2</v>
      </c>
      <c r="J8" s="253"/>
      <c r="K8" s="58"/>
      <c r="L8" s="58"/>
    </row>
    <row r="9" spans="1:13" ht="136.9" customHeight="1" x14ac:dyDescent="0.2">
      <c r="A9" s="255"/>
      <c r="B9" s="255"/>
      <c r="C9" s="255"/>
      <c r="D9" s="258"/>
      <c r="E9" s="260"/>
      <c r="F9" s="262"/>
      <c r="G9" s="263"/>
      <c r="H9" s="263"/>
      <c r="I9" s="219" t="s">
        <v>151</v>
      </c>
      <c r="J9" s="219" t="s">
        <v>152</v>
      </c>
      <c r="K9" s="58"/>
      <c r="L9" s="58"/>
      <c r="M9" s="219" t="s">
        <v>366</v>
      </c>
    </row>
    <row r="10" spans="1:13" s="34" customFormat="1" ht="64.900000000000006" customHeight="1" x14ac:dyDescent="0.2">
      <c r="A10" s="70"/>
      <c r="B10" s="70"/>
      <c r="C10" s="70"/>
      <c r="D10" s="71"/>
      <c r="E10" s="72" t="s">
        <v>199</v>
      </c>
      <c r="F10" s="72" t="s">
        <v>269</v>
      </c>
      <c r="G10" s="73">
        <f t="shared" ref="G10:G77" si="0">H10+I10</f>
        <v>1393189</v>
      </c>
      <c r="H10" s="52">
        <f>H12+H25+H22</f>
        <v>1393189</v>
      </c>
      <c r="I10" s="52">
        <f>I12+I25</f>
        <v>0</v>
      </c>
      <c r="J10" s="52">
        <f>J12+J25</f>
        <v>0</v>
      </c>
      <c r="K10" s="74"/>
      <c r="L10" s="75"/>
      <c r="M10" s="219">
        <v>1</v>
      </c>
    </row>
    <row r="11" spans="1:13" s="5" customFormat="1" ht="20.25" customHeight="1" x14ac:dyDescent="0.2">
      <c r="A11" s="76"/>
      <c r="B11" s="76"/>
      <c r="C11" s="76"/>
      <c r="D11" s="77"/>
      <c r="E11" s="78" t="s">
        <v>3</v>
      </c>
      <c r="F11" s="78"/>
      <c r="G11" s="73">
        <f t="shared" si="0"/>
        <v>0</v>
      </c>
      <c r="H11" s="52"/>
      <c r="I11" s="52"/>
      <c r="J11" s="52"/>
      <c r="K11" s="74"/>
      <c r="L11" s="75"/>
    </row>
    <row r="12" spans="1:13" s="34" customFormat="1" ht="51.6" customHeight="1" x14ac:dyDescent="0.2">
      <c r="A12" s="79" t="s">
        <v>48</v>
      </c>
      <c r="B12" s="79"/>
      <c r="C12" s="79"/>
      <c r="D12" s="80" t="s">
        <v>18</v>
      </c>
      <c r="E12" s="78"/>
      <c r="F12" s="78"/>
      <c r="G12" s="73">
        <f t="shared" si="0"/>
        <v>1393189</v>
      </c>
      <c r="H12" s="52">
        <f>H13</f>
        <v>1393189</v>
      </c>
      <c r="I12" s="52">
        <f t="shared" ref="I12:J12" si="1">I13</f>
        <v>0</v>
      </c>
      <c r="J12" s="52">
        <f t="shared" si="1"/>
        <v>0</v>
      </c>
      <c r="K12" s="74"/>
      <c r="L12" s="75"/>
    </row>
    <row r="13" spans="1:13" s="5" customFormat="1" ht="45.75" customHeight="1" x14ac:dyDescent="0.2">
      <c r="A13" s="79" t="s">
        <v>47</v>
      </c>
      <c r="B13" s="79"/>
      <c r="C13" s="79"/>
      <c r="D13" s="80" t="s">
        <v>18</v>
      </c>
      <c r="E13" s="78"/>
      <c r="F13" s="78"/>
      <c r="G13" s="73">
        <f>H13+I13</f>
        <v>1393189</v>
      </c>
      <c r="H13" s="52">
        <f>H14+H15+H16+H17+H18+H20+H19</f>
        <v>1393189</v>
      </c>
      <c r="I13" s="52">
        <f t="shared" ref="I13:J13" si="2">I14+I15+I16+I17+I18+I20</f>
        <v>0</v>
      </c>
      <c r="J13" s="52">
        <f t="shared" si="2"/>
        <v>0</v>
      </c>
      <c r="K13" s="74"/>
      <c r="L13" s="75"/>
    </row>
    <row r="14" spans="1:13" ht="56.25" x14ac:dyDescent="0.3">
      <c r="A14" s="81" t="s">
        <v>142</v>
      </c>
      <c r="B14" s="81" t="s">
        <v>143</v>
      </c>
      <c r="C14" s="81" t="s">
        <v>125</v>
      </c>
      <c r="D14" s="82" t="s">
        <v>144</v>
      </c>
      <c r="E14" s="78"/>
      <c r="F14" s="78"/>
      <c r="G14" s="83">
        <f t="shared" si="0"/>
        <v>438506</v>
      </c>
      <c r="H14" s="84">
        <v>438506</v>
      </c>
      <c r="I14" s="52"/>
      <c r="J14" s="52"/>
      <c r="K14" s="58"/>
      <c r="L14" s="58"/>
    </row>
    <row r="15" spans="1:13" s="6" customFormat="1" ht="131.25" x14ac:dyDescent="0.2">
      <c r="A15" s="81" t="s">
        <v>53</v>
      </c>
      <c r="B15" s="81" t="s">
        <v>54</v>
      </c>
      <c r="C15" s="81" t="s">
        <v>9</v>
      </c>
      <c r="D15" s="85" t="s">
        <v>349</v>
      </c>
      <c r="E15" s="72"/>
      <c r="F15" s="72"/>
      <c r="G15" s="83">
        <f t="shared" si="0"/>
        <v>37500</v>
      </c>
      <c r="H15" s="84">
        <v>37500</v>
      </c>
      <c r="I15" s="52"/>
      <c r="J15" s="52"/>
      <c r="K15" s="86"/>
      <c r="L15" s="87" t="s">
        <v>337</v>
      </c>
    </row>
    <row r="16" spans="1:13" s="5" customFormat="1" ht="68.25" customHeight="1" x14ac:dyDescent="0.2">
      <c r="A16" s="81" t="s">
        <v>60</v>
      </c>
      <c r="B16" s="81" t="s">
        <v>56</v>
      </c>
      <c r="C16" s="81" t="s">
        <v>9</v>
      </c>
      <c r="D16" s="85" t="s">
        <v>57</v>
      </c>
      <c r="E16" s="78"/>
      <c r="F16" s="78"/>
      <c r="G16" s="83">
        <f t="shared" si="0"/>
        <v>1550</v>
      </c>
      <c r="H16" s="84">
        <v>1550</v>
      </c>
      <c r="I16" s="52"/>
      <c r="J16" s="52"/>
      <c r="K16" s="81">
        <v>3191</v>
      </c>
      <c r="L16" s="88">
        <f>H18+H35</f>
        <v>4377542</v>
      </c>
    </row>
    <row r="17" spans="1:13" s="6" customFormat="1" ht="30.6" customHeight="1" x14ac:dyDescent="0.2">
      <c r="A17" s="81" t="s">
        <v>103</v>
      </c>
      <c r="B17" s="81" t="s">
        <v>58</v>
      </c>
      <c r="C17" s="81" t="s">
        <v>9</v>
      </c>
      <c r="D17" s="85" t="s">
        <v>59</v>
      </c>
      <c r="E17" s="78"/>
      <c r="F17" s="78"/>
      <c r="G17" s="83">
        <f t="shared" si="0"/>
        <v>5600</v>
      </c>
      <c r="H17" s="84">
        <v>5600</v>
      </c>
      <c r="I17" s="84"/>
      <c r="J17" s="84"/>
      <c r="K17" s="81">
        <v>3242</v>
      </c>
      <c r="L17" s="88">
        <f>H20+H37</f>
        <v>8130780</v>
      </c>
    </row>
    <row r="18" spans="1:13" s="6" customFormat="1" ht="42.4" customHeight="1" x14ac:dyDescent="0.2">
      <c r="A18" s="81" t="s">
        <v>104</v>
      </c>
      <c r="B18" s="81" t="s">
        <v>105</v>
      </c>
      <c r="C18" s="81" t="s">
        <v>11</v>
      </c>
      <c r="D18" s="85" t="s">
        <v>46</v>
      </c>
      <c r="E18" s="78"/>
      <c r="F18" s="78"/>
      <c r="G18" s="83">
        <f>H18+I18</f>
        <v>254346</v>
      </c>
      <c r="H18" s="84">
        <f>221622+32724</f>
        <v>254346</v>
      </c>
      <c r="I18" s="52"/>
      <c r="J18" s="52"/>
      <c r="K18" s="86"/>
      <c r="L18" s="89"/>
    </row>
    <row r="19" spans="1:13" s="6" customFormat="1" ht="75" x14ac:dyDescent="0.2">
      <c r="A19" s="81" t="s">
        <v>106</v>
      </c>
      <c r="B19" s="81" t="s">
        <v>107</v>
      </c>
      <c r="C19" s="81" t="s">
        <v>11</v>
      </c>
      <c r="D19" s="85" t="s">
        <v>108</v>
      </c>
      <c r="E19" s="78"/>
      <c r="F19" s="78"/>
      <c r="G19" s="83">
        <f>H19+I19</f>
        <v>19536</v>
      </c>
      <c r="H19" s="84">
        <v>19536</v>
      </c>
      <c r="I19" s="52"/>
      <c r="J19" s="52"/>
      <c r="K19" s="86"/>
      <c r="L19" s="89"/>
    </row>
    <row r="20" spans="1:13" s="36" customFormat="1" ht="47.85" customHeight="1" x14ac:dyDescent="0.2">
      <c r="A20" s="81" t="s">
        <v>101</v>
      </c>
      <c r="B20" s="81" t="s">
        <v>102</v>
      </c>
      <c r="C20" s="81" t="s">
        <v>13</v>
      </c>
      <c r="D20" s="85" t="s">
        <v>141</v>
      </c>
      <c r="E20" s="90"/>
      <c r="F20" s="78"/>
      <c r="G20" s="83">
        <f>H20+I20</f>
        <v>636151</v>
      </c>
      <c r="H20" s="84">
        <v>636151</v>
      </c>
      <c r="I20" s="52"/>
      <c r="J20" s="52"/>
      <c r="K20" s="86"/>
      <c r="L20" s="89"/>
    </row>
    <row r="21" spans="1:13" s="46" customFormat="1" ht="93.75" hidden="1" x14ac:dyDescent="0.2">
      <c r="A21" s="81" t="s">
        <v>318</v>
      </c>
      <c r="B21" s="81" t="s">
        <v>257</v>
      </c>
      <c r="C21" s="81" t="s">
        <v>125</v>
      </c>
      <c r="D21" s="85" t="s">
        <v>319</v>
      </c>
      <c r="E21" s="78"/>
      <c r="F21" s="78"/>
      <c r="G21" s="83">
        <f t="shared" si="0"/>
        <v>0</v>
      </c>
      <c r="H21" s="84"/>
      <c r="I21" s="84"/>
      <c r="J21" s="84"/>
      <c r="K21" s="86"/>
      <c r="L21" s="89"/>
    </row>
    <row r="22" spans="1:13" s="46" customFormat="1" ht="22.5" hidden="1" x14ac:dyDescent="0.2">
      <c r="A22" s="79" t="s">
        <v>52</v>
      </c>
      <c r="B22" s="70"/>
      <c r="C22" s="70"/>
      <c r="D22" s="91" t="s">
        <v>24</v>
      </c>
      <c r="E22" s="78"/>
      <c r="F22" s="78"/>
      <c r="G22" s="73">
        <f t="shared" si="0"/>
        <v>0</v>
      </c>
      <c r="H22" s="52">
        <f>H23</f>
        <v>0</v>
      </c>
      <c r="I22" s="52">
        <f t="shared" ref="I22:J23" si="3">I23</f>
        <v>0</v>
      </c>
      <c r="J22" s="52">
        <f t="shared" si="3"/>
        <v>0</v>
      </c>
      <c r="K22" s="86"/>
      <c r="L22" s="89"/>
    </row>
    <row r="23" spans="1:13" s="46" customFormat="1" ht="22.5" hidden="1" x14ac:dyDescent="0.2">
      <c r="A23" s="79" t="s">
        <v>51</v>
      </c>
      <c r="B23" s="70"/>
      <c r="C23" s="70"/>
      <c r="D23" s="91" t="s">
        <v>24</v>
      </c>
      <c r="E23" s="78"/>
      <c r="F23" s="78"/>
      <c r="G23" s="73">
        <f t="shared" si="0"/>
        <v>0</v>
      </c>
      <c r="H23" s="52">
        <f>H24</f>
        <v>0</v>
      </c>
      <c r="I23" s="52">
        <f t="shared" si="3"/>
        <v>0</v>
      </c>
      <c r="J23" s="52">
        <f t="shared" si="3"/>
        <v>0</v>
      </c>
      <c r="K23" s="86"/>
      <c r="L23" s="89"/>
    </row>
    <row r="24" spans="1:13" s="46" customFormat="1" ht="56.25" hidden="1" x14ac:dyDescent="0.3">
      <c r="A24" s="81" t="s">
        <v>202</v>
      </c>
      <c r="B24" s="81" t="s">
        <v>201</v>
      </c>
      <c r="C24" s="81" t="s">
        <v>16</v>
      </c>
      <c r="D24" s="82" t="s">
        <v>279</v>
      </c>
      <c r="E24" s="78"/>
      <c r="F24" s="78"/>
      <c r="G24" s="83">
        <f>H24+I24</f>
        <v>0</v>
      </c>
      <c r="H24" s="84"/>
      <c r="I24" s="84"/>
      <c r="J24" s="84"/>
      <c r="K24" s="86"/>
      <c r="L24" s="89"/>
    </row>
    <row r="25" spans="1:13" s="6" customFormat="1" ht="58.9" hidden="1" customHeight="1" x14ac:dyDescent="0.2">
      <c r="A25" s="79" t="s">
        <v>100</v>
      </c>
      <c r="B25" s="70"/>
      <c r="C25" s="70"/>
      <c r="D25" s="80" t="s">
        <v>23</v>
      </c>
      <c r="E25" s="78"/>
      <c r="F25" s="78"/>
      <c r="G25" s="73">
        <f t="shared" si="0"/>
        <v>0</v>
      </c>
      <c r="H25" s="52">
        <f>H26</f>
        <v>0</v>
      </c>
      <c r="I25" s="52">
        <f t="shared" ref="I25:J25" si="4">I26</f>
        <v>0</v>
      </c>
      <c r="J25" s="52">
        <f t="shared" si="4"/>
        <v>0</v>
      </c>
      <c r="K25" s="86"/>
      <c r="L25" s="89"/>
    </row>
    <row r="26" spans="1:13" s="6" customFormat="1" ht="57.4" hidden="1" customHeight="1" x14ac:dyDescent="0.2">
      <c r="A26" s="79" t="s">
        <v>99</v>
      </c>
      <c r="B26" s="70"/>
      <c r="C26" s="70"/>
      <c r="D26" s="80" t="s">
        <v>23</v>
      </c>
      <c r="E26" s="78"/>
      <c r="F26" s="78"/>
      <c r="G26" s="73">
        <f t="shared" si="0"/>
        <v>0</v>
      </c>
      <c r="H26" s="52">
        <f>H27</f>
        <v>0</v>
      </c>
      <c r="I26" s="52">
        <f>I27+I28</f>
        <v>0</v>
      </c>
      <c r="J26" s="52">
        <f>J27+J28</f>
        <v>0</v>
      </c>
      <c r="K26" s="86"/>
      <c r="L26" s="89"/>
    </row>
    <row r="27" spans="1:13" s="6" customFormat="1" ht="37.5" hidden="1" x14ac:dyDescent="0.2">
      <c r="A27" s="81" t="s">
        <v>188</v>
      </c>
      <c r="B27" s="81" t="s">
        <v>102</v>
      </c>
      <c r="C27" s="81" t="s">
        <v>13</v>
      </c>
      <c r="D27" s="92" t="s">
        <v>141</v>
      </c>
      <c r="E27" s="78"/>
      <c r="F27" s="78"/>
      <c r="G27" s="83">
        <f t="shared" si="0"/>
        <v>0</v>
      </c>
      <c r="H27" s="84"/>
      <c r="I27" s="52"/>
      <c r="J27" s="52"/>
      <c r="K27" s="86"/>
      <c r="L27" s="89"/>
    </row>
    <row r="28" spans="1:13" s="6" customFormat="1" ht="29.25" hidden="1" customHeight="1" x14ac:dyDescent="0.3">
      <c r="A28" s="81" t="s">
        <v>93</v>
      </c>
      <c r="B28" s="81" t="s">
        <v>41</v>
      </c>
      <c r="C28" s="81" t="s">
        <v>15</v>
      </c>
      <c r="D28" s="93" t="s">
        <v>73</v>
      </c>
      <c r="E28" s="78"/>
      <c r="F28" s="78"/>
      <c r="G28" s="83">
        <f t="shared" si="0"/>
        <v>0</v>
      </c>
      <c r="H28" s="84"/>
      <c r="I28" s="84"/>
      <c r="J28" s="84"/>
      <c r="K28" s="86"/>
      <c r="L28" s="89"/>
    </row>
    <row r="29" spans="1:13" s="6" customFormat="1" ht="152.1" customHeight="1" x14ac:dyDescent="0.3">
      <c r="A29" s="81"/>
      <c r="B29" s="81"/>
      <c r="C29" s="81"/>
      <c r="D29" s="93"/>
      <c r="E29" s="72" t="s">
        <v>328</v>
      </c>
      <c r="F29" s="72" t="s">
        <v>329</v>
      </c>
      <c r="G29" s="73">
        <f t="shared" ref="G29:G32" si="5">H29+I29</f>
        <v>12392564</v>
      </c>
      <c r="H29" s="52">
        <f>H31+H38</f>
        <v>12392564</v>
      </c>
      <c r="I29" s="84">
        <f t="shared" ref="I29:J29" si="6">I31+I38</f>
        <v>0</v>
      </c>
      <c r="J29" s="84">
        <f t="shared" si="6"/>
        <v>0</v>
      </c>
      <c r="K29" s="86"/>
      <c r="L29" s="89"/>
      <c r="M29" s="219">
        <v>42</v>
      </c>
    </row>
    <row r="30" spans="1:13" s="6" customFormat="1" x14ac:dyDescent="0.3">
      <c r="A30" s="81"/>
      <c r="B30" s="81"/>
      <c r="C30" s="81"/>
      <c r="D30" s="93"/>
      <c r="E30" s="78" t="s">
        <v>3</v>
      </c>
      <c r="F30" s="72"/>
      <c r="G30" s="73"/>
      <c r="H30" s="52"/>
      <c r="I30" s="84"/>
      <c r="J30" s="84"/>
      <c r="K30" s="86"/>
      <c r="L30" s="89"/>
    </row>
    <row r="31" spans="1:13" s="6" customFormat="1" ht="37.5" x14ac:dyDescent="0.2">
      <c r="A31" s="79" t="s">
        <v>48</v>
      </c>
      <c r="B31" s="79"/>
      <c r="C31" s="79"/>
      <c r="D31" s="80" t="s">
        <v>18</v>
      </c>
      <c r="E31" s="78"/>
      <c r="F31" s="78"/>
      <c r="G31" s="73">
        <f t="shared" si="5"/>
        <v>12142564</v>
      </c>
      <c r="H31" s="52">
        <f>H32</f>
        <v>12142564</v>
      </c>
      <c r="I31" s="52"/>
      <c r="J31" s="52"/>
      <c r="K31" s="86"/>
      <c r="L31" s="89"/>
    </row>
    <row r="32" spans="1:13" s="6" customFormat="1" ht="37.5" x14ac:dyDescent="0.2">
      <c r="A32" s="79" t="s">
        <v>47</v>
      </c>
      <c r="B32" s="79"/>
      <c r="C32" s="79"/>
      <c r="D32" s="80" t="s">
        <v>18</v>
      </c>
      <c r="E32" s="78"/>
      <c r="F32" s="78"/>
      <c r="G32" s="73">
        <f t="shared" si="5"/>
        <v>12142564</v>
      </c>
      <c r="H32" s="52">
        <f>H33+H34+H35+H36+H37</f>
        <v>12142564</v>
      </c>
      <c r="I32" s="52">
        <f t="shared" ref="I32:J32" si="7">I33+I34+I35+I36+I37</f>
        <v>0</v>
      </c>
      <c r="J32" s="52">
        <f t="shared" si="7"/>
        <v>0</v>
      </c>
      <c r="K32" s="86"/>
      <c r="L32" s="89"/>
    </row>
    <row r="33" spans="1:13" s="6" customFormat="1" ht="37.5" x14ac:dyDescent="0.2">
      <c r="A33" s="81" t="s">
        <v>209</v>
      </c>
      <c r="B33" s="81" t="s">
        <v>210</v>
      </c>
      <c r="C33" s="81" t="s">
        <v>11</v>
      </c>
      <c r="D33" s="92" t="s">
        <v>208</v>
      </c>
      <c r="E33" s="78"/>
      <c r="F33" s="78"/>
      <c r="G33" s="83">
        <f>H33+I33</f>
        <v>6288</v>
      </c>
      <c r="H33" s="84">
        <v>6288</v>
      </c>
      <c r="I33" s="84"/>
      <c r="J33" s="84"/>
      <c r="K33" s="86"/>
      <c r="L33" s="89"/>
    </row>
    <row r="34" spans="1:13" s="6" customFormat="1" ht="112.5" x14ac:dyDescent="0.2">
      <c r="A34" s="81" t="s">
        <v>206</v>
      </c>
      <c r="B34" s="81" t="s">
        <v>207</v>
      </c>
      <c r="C34" s="81" t="s">
        <v>11</v>
      </c>
      <c r="D34" s="92" t="s">
        <v>205</v>
      </c>
      <c r="E34" s="78"/>
      <c r="F34" s="78"/>
      <c r="G34" s="83">
        <f t="shared" ref="G34:G36" si="8">H34+I34</f>
        <v>489630</v>
      </c>
      <c r="H34" s="84">
        <v>489630</v>
      </c>
      <c r="I34" s="84"/>
      <c r="J34" s="84"/>
      <c r="K34" s="86"/>
      <c r="L34" s="89"/>
    </row>
    <row r="35" spans="1:13" s="6" customFormat="1" ht="37.5" x14ac:dyDescent="0.2">
      <c r="A35" s="81" t="s">
        <v>104</v>
      </c>
      <c r="B35" s="81" t="s">
        <v>105</v>
      </c>
      <c r="C35" s="81" t="s">
        <v>11</v>
      </c>
      <c r="D35" s="85" t="s">
        <v>46</v>
      </c>
      <c r="E35" s="78"/>
      <c r="F35" s="78"/>
      <c r="G35" s="83">
        <f t="shared" si="8"/>
        <v>4123196</v>
      </c>
      <c r="H35" s="84">
        <f>4155920-1200000+1200000-32724</f>
        <v>4123196</v>
      </c>
      <c r="I35" s="84"/>
      <c r="J35" s="84"/>
      <c r="K35" s="86"/>
      <c r="L35" s="89"/>
    </row>
    <row r="36" spans="1:13" s="6" customFormat="1" ht="75" x14ac:dyDescent="0.2">
      <c r="A36" s="81" t="s">
        <v>106</v>
      </c>
      <c r="B36" s="81" t="s">
        <v>107</v>
      </c>
      <c r="C36" s="81" t="s">
        <v>11</v>
      </c>
      <c r="D36" s="85" t="s">
        <v>108</v>
      </c>
      <c r="E36" s="78"/>
      <c r="F36" s="78"/>
      <c r="G36" s="83">
        <f t="shared" si="8"/>
        <v>28821</v>
      </c>
      <c r="H36" s="84">
        <v>28821</v>
      </c>
      <c r="I36" s="84"/>
      <c r="J36" s="84"/>
      <c r="K36" s="86"/>
      <c r="L36" s="89"/>
    </row>
    <row r="37" spans="1:13" s="6" customFormat="1" ht="29.25" customHeight="1" x14ac:dyDescent="0.2">
      <c r="A37" s="81" t="s">
        <v>101</v>
      </c>
      <c r="B37" s="81" t="s">
        <v>102</v>
      </c>
      <c r="C37" s="81" t="s">
        <v>13</v>
      </c>
      <c r="D37" s="85" t="s">
        <v>141</v>
      </c>
      <c r="E37" s="90"/>
      <c r="F37" s="78"/>
      <c r="G37" s="83">
        <f>H37+I37</f>
        <v>7494629</v>
      </c>
      <c r="H37" s="84">
        <f>7494629-540000+540000</f>
        <v>7494629</v>
      </c>
      <c r="I37" s="84"/>
      <c r="J37" s="84"/>
      <c r="K37" s="86"/>
      <c r="L37" s="89"/>
    </row>
    <row r="38" spans="1:13" s="6" customFormat="1" ht="56.25" x14ac:dyDescent="0.2">
      <c r="A38" s="79" t="s">
        <v>100</v>
      </c>
      <c r="B38" s="70"/>
      <c r="C38" s="70"/>
      <c r="D38" s="80" t="s">
        <v>23</v>
      </c>
      <c r="E38" s="78"/>
      <c r="F38" s="78"/>
      <c r="G38" s="73">
        <f t="shared" ref="G38:G40" si="9">H38+I38</f>
        <v>250000</v>
      </c>
      <c r="H38" s="52">
        <f>H39</f>
        <v>250000</v>
      </c>
      <c r="I38" s="84"/>
      <c r="J38" s="84"/>
      <c r="K38" s="86"/>
      <c r="L38" s="89"/>
    </row>
    <row r="39" spans="1:13" s="6" customFormat="1" ht="56.25" x14ac:dyDescent="0.2">
      <c r="A39" s="79" t="s">
        <v>99</v>
      </c>
      <c r="B39" s="70"/>
      <c r="C39" s="70"/>
      <c r="D39" s="80" t="s">
        <v>23</v>
      </c>
      <c r="E39" s="78"/>
      <c r="F39" s="78"/>
      <c r="G39" s="73">
        <f t="shared" si="9"/>
        <v>250000</v>
      </c>
      <c r="H39" s="52">
        <f>H40</f>
        <v>250000</v>
      </c>
      <c r="I39" s="84"/>
      <c r="J39" s="84"/>
      <c r="K39" s="86"/>
      <c r="L39" s="89"/>
    </row>
    <row r="40" spans="1:13" s="6" customFormat="1" ht="37.5" x14ac:dyDescent="0.2">
      <c r="A40" s="81" t="s">
        <v>188</v>
      </c>
      <c r="B40" s="81" t="s">
        <v>102</v>
      </c>
      <c r="C40" s="81" t="s">
        <v>13</v>
      </c>
      <c r="D40" s="92" t="s">
        <v>141</v>
      </c>
      <c r="E40" s="78"/>
      <c r="F40" s="78"/>
      <c r="G40" s="83">
        <f t="shared" si="9"/>
        <v>250000</v>
      </c>
      <c r="H40" s="84">
        <f>200000+50000</f>
        <v>250000</v>
      </c>
      <c r="I40" s="84"/>
      <c r="J40" s="84"/>
      <c r="K40" s="86"/>
      <c r="L40" s="89"/>
    </row>
    <row r="41" spans="1:13" s="5" customFormat="1" ht="131.25" customHeight="1" x14ac:dyDescent="0.2">
      <c r="A41" s="70"/>
      <c r="B41" s="70"/>
      <c r="C41" s="70"/>
      <c r="D41" s="94"/>
      <c r="E41" s="72" t="s">
        <v>234</v>
      </c>
      <c r="F41" s="72" t="s">
        <v>362</v>
      </c>
      <c r="G41" s="73">
        <f t="shared" si="0"/>
        <v>1013277</v>
      </c>
      <c r="H41" s="73">
        <f>H43</f>
        <v>1013277</v>
      </c>
      <c r="I41" s="52">
        <f>I43</f>
        <v>0</v>
      </c>
      <c r="J41" s="52">
        <f>J43</f>
        <v>0</v>
      </c>
      <c r="K41" s="74"/>
      <c r="L41" s="75"/>
      <c r="M41" s="219">
        <v>2</v>
      </c>
    </row>
    <row r="42" spans="1:13" s="5" customFormat="1" ht="22.5" x14ac:dyDescent="0.2">
      <c r="A42" s="70"/>
      <c r="B42" s="70"/>
      <c r="C42" s="70"/>
      <c r="D42" s="94"/>
      <c r="E42" s="95" t="s">
        <v>3</v>
      </c>
      <c r="F42" s="95"/>
      <c r="G42" s="73">
        <f t="shared" si="0"/>
        <v>0</v>
      </c>
      <c r="H42" s="73">
        <f>I42+J42</f>
        <v>0</v>
      </c>
      <c r="I42" s="52"/>
      <c r="J42" s="52"/>
      <c r="K42" s="74"/>
      <c r="L42" s="75"/>
    </row>
    <row r="43" spans="1:13" s="5" customFormat="1" ht="39.75" customHeight="1" x14ac:dyDescent="0.2">
      <c r="A43" s="79" t="s">
        <v>64</v>
      </c>
      <c r="B43" s="79"/>
      <c r="C43" s="79"/>
      <c r="D43" s="80" t="s">
        <v>33</v>
      </c>
      <c r="E43" s="72"/>
      <c r="F43" s="72"/>
      <c r="G43" s="73">
        <f t="shared" si="0"/>
        <v>1013277</v>
      </c>
      <c r="H43" s="73">
        <f>H44</f>
        <v>1013277</v>
      </c>
      <c r="I43" s="73">
        <f>I44+I46</f>
        <v>0</v>
      </c>
      <c r="J43" s="73">
        <f>J44+J46</f>
        <v>0</v>
      </c>
      <c r="K43" s="74"/>
      <c r="L43" s="75"/>
    </row>
    <row r="44" spans="1:13" s="5" customFormat="1" ht="36" customHeight="1" x14ac:dyDescent="0.2">
      <c r="A44" s="79" t="s">
        <v>63</v>
      </c>
      <c r="B44" s="79"/>
      <c r="C44" s="79"/>
      <c r="D44" s="80" t="s">
        <v>33</v>
      </c>
      <c r="E44" s="72"/>
      <c r="F44" s="72"/>
      <c r="G44" s="73">
        <f t="shared" si="0"/>
        <v>1013277</v>
      </c>
      <c r="H44" s="73">
        <f>H45+H46</f>
        <v>1013277</v>
      </c>
      <c r="I44" s="73">
        <f>I45</f>
        <v>0</v>
      </c>
      <c r="J44" s="73">
        <f>J45</f>
        <v>0</v>
      </c>
      <c r="K44" s="74"/>
      <c r="L44" s="75"/>
    </row>
    <row r="45" spans="1:13" s="5" customFormat="1" ht="37.5" x14ac:dyDescent="0.3">
      <c r="A45" s="81" t="s">
        <v>354</v>
      </c>
      <c r="B45" s="81" t="s">
        <v>353</v>
      </c>
      <c r="C45" s="81" t="s">
        <v>219</v>
      </c>
      <c r="D45" s="96" t="s">
        <v>355</v>
      </c>
      <c r="E45" s="95"/>
      <c r="F45" s="95"/>
      <c r="G45" s="83">
        <f t="shared" si="0"/>
        <v>1013277</v>
      </c>
      <c r="H45" s="84">
        <v>1013277</v>
      </c>
      <c r="I45" s="84"/>
      <c r="J45" s="84"/>
      <c r="K45" s="74"/>
      <c r="L45" s="75"/>
    </row>
    <row r="46" spans="1:13" s="40" customFormat="1" ht="65.25" hidden="1" customHeight="1" x14ac:dyDescent="0.3">
      <c r="A46" s="81" t="s">
        <v>61</v>
      </c>
      <c r="B46" s="81" t="s">
        <v>62</v>
      </c>
      <c r="C46" s="81" t="s">
        <v>4</v>
      </c>
      <c r="D46" s="96" t="s">
        <v>120</v>
      </c>
      <c r="E46" s="95"/>
      <c r="F46" s="95"/>
      <c r="G46" s="83">
        <f t="shared" si="0"/>
        <v>0</v>
      </c>
      <c r="H46" s="84"/>
      <c r="I46" s="52"/>
      <c r="J46" s="52"/>
      <c r="K46" s="74"/>
      <c r="L46" s="75"/>
    </row>
    <row r="47" spans="1:13" s="5" customFormat="1" ht="150.75" customHeight="1" x14ac:dyDescent="0.3">
      <c r="A47" s="81"/>
      <c r="B47" s="81"/>
      <c r="C47" s="81"/>
      <c r="D47" s="96"/>
      <c r="E47" s="72" t="s">
        <v>345</v>
      </c>
      <c r="F47" s="72" t="s">
        <v>346</v>
      </c>
      <c r="G47" s="73">
        <f t="shared" si="0"/>
        <v>3319777</v>
      </c>
      <c r="H47" s="52">
        <f>H48</f>
        <v>3319777</v>
      </c>
      <c r="I47" s="52">
        <f>I48</f>
        <v>0</v>
      </c>
      <c r="J47" s="52">
        <f>J48</f>
        <v>0</v>
      </c>
      <c r="K47" s="74"/>
      <c r="L47" s="75"/>
      <c r="M47" s="219">
        <v>3</v>
      </c>
    </row>
    <row r="48" spans="1:13" s="5" customFormat="1" ht="37.5" x14ac:dyDescent="0.2">
      <c r="A48" s="79" t="s">
        <v>64</v>
      </c>
      <c r="B48" s="79"/>
      <c r="C48" s="79"/>
      <c r="D48" s="80" t="s">
        <v>33</v>
      </c>
      <c r="E48" s="95"/>
      <c r="F48" s="95"/>
      <c r="G48" s="73">
        <f t="shared" si="0"/>
        <v>3319777</v>
      </c>
      <c r="H48" s="52">
        <f>H49+H51</f>
        <v>3319777</v>
      </c>
      <c r="I48" s="52">
        <f>I49+I51</f>
        <v>0</v>
      </c>
      <c r="J48" s="52">
        <f>J49+J51</f>
        <v>0</v>
      </c>
      <c r="K48" s="74"/>
      <c r="L48" s="75"/>
    </row>
    <row r="49" spans="1:13" s="5" customFormat="1" ht="37.5" x14ac:dyDescent="0.2">
      <c r="A49" s="79" t="s">
        <v>63</v>
      </c>
      <c r="B49" s="79"/>
      <c r="C49" s="79"/>
      <c r="D49" s="80" t="s">
        <v>33</v>
      </c>
      <c r="E49" s="95"/>
      <c r="F49" s="95"/>
      <c r="G49" s="73">
        <f t="shared" si="0"/>
        <v>3319777</v>
      </c>
      <c r="H49" s="52">
        <f>H50</f>
        <v>3319777</v>
      </c>
      <c r="I49" s="52">
        <f>I50</f>
        <v>0</v>
      </c>
      <c r="J49" s="52">
        <f>J50</f>
        <v>0</v>
      </c>
      <c r="K49" s="74"/>
      <c r="L49" s="75"/>
    </row>
    <row r="50" spans="1:13" s="3" customFormat="1" ht="56.25" x14ac:dyDescent="0.3">
      <c r="A50" s="81" t="s">
        <v>90</v>
      </c>
      <c r="B50" s="81" t="s">
        <v>91</v>
      </c>
      <c r="C50" s="81" t="s">
        <v>121</v>
      </c>
      <c r="D50" s="82" t="s">
        <v>92</v>
      </c>
      <c r="E50" s="95"/>
      <c r="F50" s="95"/>
      <c r="G50" s="83">
        <f t="shared" si="0"/>
        <v>3319777</v>
      </c>
      <c r="H50" s="84">
        <f>2767034+443835+71103+22000+15805</f>
        <v>3319777</v>
      </c>
      <c r="I50" s="84"/>
      <c r="J50" s="84"/>
      <c r="K50" s="97"/>
      <c r="L50" s="55"/>
    </row>
    <row r="51" spans="1:13" s="3" customFormat="1" ht="22.5" hidden="1" x14ac:dyDescent="0.3">
      <c r="A51" s="81" t="s">
        <v>211</v>
      </c>
      <c r="B51" s="81" t="s">
        <v>212</v>
      </c>
      <c r="C51" s="81" t="s">
        <v>45</v>
      </c>
      <c r="D51" s="82" t="s">
        <v>213</v>
      </c>
      <c r="E51" s="95"/>
      <c r="F51" s="95"/>
      <c r="G51" s="73">
        <f t="shared" si="0"/>
        <v>0</v>
      </c>
      <c r="H51" s="52"/>
      <c r="I51" s="52"/>
      <c r="J51" s="52"/>
      <c r="K51" s="97"/>
      <c r="L51" s="55"/>
    </row>
    <row r="52" spans="1:13" s="3" customFormat="1" ht="114.75" customHeight="1" x14ac:dyDescent="0.3">
      <c r="A52" s="81"/>
      <c r="B52" s="81"/>
      <c r="C52" s="81"/>
      <c r="D52" s="96"/>
      <c r="E52" s="72" t="s">
        <v>273</v>
      </c>
      <c r="F52" s="72" t="s">
        <v>302</v>
      </c>
      <c r="G52" s="73">
        <f t="shared" si="0"/>
        <v>5220562</v>
      </c>
      <c r="H52" s="52">
        <f>H53+H56</f>
        <v>1376193</v>
      </c>
      <c r="I52" s="52">
        <f>I55+I56</f>
        <v>3844369</v>
      </c>
      <c r="J52" s="52">
        <f>J55+J56</f>
        <v>3844369</v>
      </c>
      <c r="K52" s="97"/>
      <c r="L52" s="55"/>
      <c r="M52" s="219">
        <v>27</v>
      </c>
    </row>
    <row r="53" spans="1:13" s="3" customFormat="1" ht="37.5" x14ac:dyDescent="0.2">
      <c r="A53" s="79" t="s">
        <v>64</v>
      </c>
      <c r="B53" s="98"/>
      <c r="C53" s="99"/>
      <c r="D53" s="80" t="s">
        <v>33</v>
      </c>
      <c r="E53" s="95"/>
      <c r="F53" s="95"/>
      <c r="G53" s="73">
        <f t="shared" si="0"/>
        <v>5220562</v>
      </c>
      <c r="H53" s="52">
        <f>H55</f>
        <v>1376193</v>
      </c>
      <c r="I53" s="52">
        <f>I55+I56</f>
        <v>3844369</v>
      </c>
      <c r="J53" s="52">
        <f>J55+J56</f>
        <v>3844369</v>
      </c>
      <c r="K53" s="97"/>
      <c r="L53" s="55"/>
    </row>
    <row r="54" spans="1:13" s="3" customFormat="1" ht="37.5" x14ac:dyDescent="0.2">
      <c r="A54" s="79" t="s">
        <v>63</v>
      </c>
      <c r="B54" s="79"/>
      <c r="C54" s="79"/>
      <c r="D54" s="80" t="s">
        <v>33</v>
      </c>
      <c r="E54" s="95"/>
      <c r="F54" s="95"/>
      <c r="G54" s="73">
        <f t="shared" ref="G54:H54" si="10">G55+G56</f>
        <v>5220562</v>
      </c>
      <c r="H54" s="73">
        <f t="shared" si="10"/>
        <v>1376193</v>
      </c>
      <c r="I54" s="73">
        <f>I55+I56</f>
        <v>3844369</v>
      </c>
      <c r="J54" s="73">
        <f t="shared" ref="J54" si="11">J55</f>
        <v>3844369</v>
      </c>
      <c r="K54" s="97"/>
      <c r="L54" s="55"/>
    </row>
    <row r="55" spans="1:13" s="3" customFormat="1" ht="37.5" x14ac:dyDescent="0.3">
      <c r="A55" s="81" t="s">
        <v>195</v>
      </c>
      <c r="B55" s="81" t="s">
        <v>175</v>
      </c>
      <c r="C55" s="81" t="s">
        <v>181</v>
      </c>
      <c r="D55" s="100" t="s">
        <v>176</v>
      </c>
      <c r="E55" s="95"/>
      <c r="F55" s="95"/>
      <c r="G55" s="83">
        <f t="shared" si="0"/>
        <v>5220562</v>
      </c>
      <c r="H55" s="84">
        <f>1298216+77977</f>
        <v>1376193</v>
      </c>
      <c r="I55" s="84">
        <f>3431559+412810</f>
        <v>3844369</v>
      </c>
      <c r="J55" s="84">
        <f>3431559+412810</f>
        <v>3844369</v>
      </c>
      <c r="K55" s="97"/>
      <c r="L55" s="55"/>
    </row>
    <row r="56" spans="1:13" s="3" customFormat="1" ht="162" hidden="1" x14ac:dyDescent="0.2">
      <c r="A56" s="81" t="s">
        <v>289</v>
      </c>
      <c r="B56" s="81">
        <v>7691</v>
      </c>
      <c r="C56" s="81" t="s">
        <v>35</v>
      </c>
      <c r="D56" s="101" t="s">
        <v>290</v>
      </c>
      <c r="E56" s="95"/>
      <c r="F56" s="95"/>
      <c r="G56" s="83">
        <f t="shared" si="0"/>
        <v>0</v>
      </c>
      <c r="H56" s="102"/>
      <c r="I56" s="103"/>
      <c r="J56" s="102"/>
      <c r="K56" s="97"/>
      <c r="L56" s="55"/>
    </row>
    <row r="57" spans="1:13" s="5" customFormat="1" ht="75.75" customHeight="1" x14ac:dyDescent="0.2">
      <c r="A57" s="70"/>
      <c r="B57" s="70"/>
      <c r="C57" s="70"/>
      <c r="D57" s="104"/>
      <c r="E57" s="72" t="s">
        <v>330</v>
      </c>
      <c r="F57" s="72" t="s">
        <v>331</v>
      </c>
      <c r="G57" s="73">
        <f>H57+I57</f>
        <v>1328437</v>
      </c>
      <c r="H57" s="52">
        <f>H58+H71+H74</f>
        <v>1328437</v>
      </c>
      <c r="I57" s="52">
        <f t="shared" ref="I57:J57" si="12">I58+I71+I68</f>
        <v>0</v>
      </c>
      <c r="J57" s="52">
        <f t="shared" si="12"/>
        <v>0</v>
      </c>
      <c r="K57" s="74"/>
      <c r="L57" s="75"/>
      <c r="M57" s="219">
        <v>37</v>
      </c>
    </row>
    <row r="58" spans="1:13" s="5" customFormat="1" ht="53.65" customHeight="1" x14ac:dyDescent="0.2">
      <c r="A58" s="79" t="s">
        <v>64</v>
      </c>
      <c r="B58" s="79"/>
      <c r="C58" s="79"/>
      <c r="D58" s="80" t="s">
        <v>33</v>
      </c>
      <c r="E58" s="72"/>
      <c r="F58" s="72"/>
      <c r="G58" s="73">
        <f t="shared" si="0"/>
        <v>474752</v>
      </c>
      <c r="H58" s="52">
        <f>H59</f>
        <v>474752</v>
      </c>
      <c r="I58" s="52">
        <f t="shared" ref="I58:J58" si="13">I59</f>
        <v>0</v>
      </c>
      <c r="J58" s="52">
        <f t="shared" si="13"/>
        <v>0</v>
      </c>
      <c r="K58" s="74"/>
      <c r="L58" s="75"/>
    </row>
    <row r="59" spans="1:13" s="5" customFormat="1" ht="39.75" customHeight="1" x14ac:dyDescent="0.2">
      <c r="A59" s="79" t="s">
        <v>63</v>
      </c>
      <c r="B59" s="79"/>
      <c r="C59" s="79"/>
      <c r="D59" s="80" t="s">
        <v>33</v>
      </c>
      <c r="E59" s="72"/>
      <c r="F59" s="72"/>
      <c r="G59" s="73">
        <f>H59+I59</f>
        <v>474752</v>
      </c>
      <c r="H59" s="52">
        <f>H60+H62+H63+H61+H67+H70</f>
        <v>474752</v>
      </c>
      <c r="I59" s="52">
        <f>I60+I62+I63+I61+I67</f>
        <v>0</v>
      </c>
      <c r="J59" s="52">
        <f>J60+J62+J63+J61+J67</f>
        <v>0</v>
      </c>
      <c r="K59" s="74"/>
      <c r="L59" s="75"/>
    </row>
    <row r="60" spans="1:13" s="5" customFormat="1" ht="56.25" x14ac:dyDescent="0.3">
      <c r="A60" s="81" t="s">
        <v>67</v>
      </c>
      <c r="B60" s="81" t="s">
        <v>68</v>
      </c>
      <c r="C60" s="81" t="s">
        <v>69</v>
      </c>
      <c r="D60" s="96" t="s">
        <v>70</v>
      </c>
      <c r="E60" s="72"/>
      <c r="F60" s="72"/>
      <c r="G60" s="83">
        <f t="shared" si="0"/>
        <v>90852</v>
      </c>
      <c r="H60" s="84">
        <f>46620+44337-105</f>
        <v>90852</v>
      </c>
      <c r="I60" s="52"/>
      <c r="J60" s="52"/>
      <c r="K60" s="74"/>
      <c r="L60" s="75"/>
    </row>
    <row r="61" spans="1:13" s="5" customFormat="1" ht="37.5" hidden="1" x14ac:dyDescent="0.2">
      <c r="A61" s="81" t="s">
        <v>253</v>
      </c>
      <c r="B61" s="81" t="s">
        <v>254</v>
      </c>
      <c r="C61" s="105" t="s">
        <v>5</v>
      </c>
      <c r="D61" s="92" t="s">
        <v>255</v>
      </c>
      <c r="E61" s="72"/>
      <c r="F61" s="72"/>
      <c r="G61" s="83">
        <f t="shared" si="0"/>
        <v>0</v>
      </c>
      <c r="H61" s="84"/>
      <c r="I61" s="52"/>
      <c r="J61" s="52"/>
      <c r="K61" s="74"/>
      <c r="L61" s="75"/>
    </row>
    <row r="62" spans="1:13" s="5" customFormat="1" ht="33.6" customHeight="1" x14ac:dyDescent="0.2">
      <c r="A62" s="81" t="s">
        <v>128</v>
      </c>
      <c r="B62" s="81" t="s">
        <v>71</v>
      </c>
      <c r="C62" s="81" t="s">
        <v>4</v>
      </c>
      <c r="D62" s="92" t="s">
        <v>72</v>
      </c>
      <c r="E62" s="106"/>
      <c r="F62" s="106"/>
      <c r="G62" s="83">
        <f t="shared" si="0"/>
        <v>80900</v>
      </c>
      <c r="H62" s="84">
        <v>80900</v>
      </c>
      <c r="I62" s="84"/>
      <c r="J62" s="84"/>
      <c r="K62" s="74"/>
      <c r="L62" s="75"/>
    </row>
    <row r="63" spans="1:13" s="5" customFormat="1" ht="75" x14ac:dyDescent="0.3">
      <c r="A63" s="35" t="s">
        <v>61</v>
      </c>
      <c r="B63" s="35" t="s">
        <v>62</v>
      </c>
      <c r="C63" s="35" t="s">
        <v>4</v>
      </c>
      <c r="D63" s="220" t="s">
        <v>120</v>
      </c>
      <c r="E63" s="107"/>
      <c r="F63" s="107"/>
      <c r="G63" s="83">
        <f t="shared" ref="G63" si="14">H63+I63</f>
        <v>303000</v>
      </c>
      <c r="H63" s="84">
        <v>303000</v>
      </c>
      <c r="I63" s="84">
        <f>20000-20000</f>
        <v>0</v>
      </c>
      <c r="J63" s="84">
        <f>20000-20000</f>
        <v>0</v>
      </c>
      <c r="K63" s="74"/>
      <c r="L63" s="75"/>
    </row>
    <row r="64" spans="1:13" s="5" customFormat="1" ht="112.5" hidden="1" x14ac:dyDescent="0.2">
      <c r="A64" s="81"/>
      <c r="B64" s="81"/>
      <c r="C64" s="108"/>
      <c r="D64" s="109"/>
      <c r="E64" s="107" t="s">
        <v>182</v>
      </c>
      <c r="F64" s="107"/>
      <c r="G64" s="83">
        <f t="shared" si="0"/>
        <v>0</v>
      </c>
      <c r="H64" s="52">
        <f t="shared" ref="H64:J66" si="15">H65</f>
        <v>0</v>
      </c>
      <c r="I64" s="52">
        <f t="shared" si="15"/>
        <v>0</v>
      </c>
      <c r="J64" s="52">
        <f t="shared" si="15"/>
        <v>0</v>
      </c>
      <c r="K64" s="74"/>
      <c r="L64" s="75"/>
    </row>
    <row r="65" spans="1:13" s="5" customFormat="1" ht="37.5" hidden="1" x14ac:dyDescent="0.2">
      <c r="A65" s="79" t="s">
        <v>64</v>
      </c>
      <c r="B65" s="98"/>
      <c r="C65" s="99"/>
      <c r="D65" s="80" t="s">
        <v>33</v>
      </c>
      <c r="E65" s="107"/>
      <c r="F65" s="107"/>
      <c r="G65" s="83">
        <f t="shared" si="0"/>
        <v>0</v>
      </c>
      <c r="H65" s="52">
        <f t="shared" si="15"/>
        <v>0</v>
      </c>
      <c r="I65" s="52">
        <f t="shared" si="15"/>
        <v>0</v>
      </c>
      <c r="J65" s="52">
        <f t="shared" si="15"/>
        <v>0</v>
      </c>
      <c r="K65" s="74"/>
      <c r="L65" s="75"/>
    </row>
    <row r="66" spans="1:13" s="5" customFormat="1" ht="37.5" hidden="1" x14ac:dyDescent="0.2">
      <c r="A66" s="79" t="s">
        <v>63</v>
      </c>
      <c r="B66" s="79"/>
      <c r="C66" s="79"/>
      <c r="D66" s="80" t="s">
        <v>33</v>
      </c>
      <c r="E66" s="107"/>
      <c r="F66" s="107"/>
      <c r="G66" s="83">
        <f t="shared" si="0"/>
        <v>0</v>
      </c>
      <c r="H66" s="52">
        <f t="shared" si="15"/>
        <v>0</v>
      </c>
      <c r="I66" s="52">
        <f t="shared" si="15"/>
        <v>0</v>
      </c>
      <c r="J66" s="52">
        <f t="shared" si="15"/>
        <v>0</v>
      </c>
      <c r="K66" s="74"/>
      <c r="L66" s="75"/>
    </row>
    <row r="67" spans="1:13" s="47" customFormat="1" ht="75" hidden="1" x14ac:dyDescent="0.3">
      <c r="A67" s="81" t="s">
        <v>61</v>
      </c>
      <c r="B67" s="81" t="s">
        <v>62</v>
      </c>
      <c r="C67" s="81" t="s">
        <v>4</v>
      </c>
      <c r="D67" s="96" t="s">
        <v>120</v>
      </c>
      <c r="E67" s="107"/>
      <c r="F67" s="107"/>
      <c r="G67" s="83">
        <f t="shared" si="0"/>
        <v>0</v>
      </c>
      <c r="H67" s="84"/>
      <c r="I67" s="84"/>
      <c r="J67" s="84"/>
      <c r="K67" s="74"/>
      <c r="L67" s="75"/>
    </row>
    <row r="68" spans="1:13" s="5" customFormat="1" hidden="1" x14ac:dyDescent="0.2">
      <c r="A68" s="79" t="s">
        <v>52</v>
      </c>
      <c r="B68" s="70"/>
      <c r="C68" s="70"/>
      <c r="D68" s="91" t="s">
        <v>24</v>
      </c>
      <c r="E68" s="107"/>
      <c r="F68" s="107"/>
      <c r="G68" s="83">
        <f t="shared" si="0"/>
        <v>0</v>
      </c>
      <c r="H68" s="52">
        <f>H69</f>
        <v>0</v>
      </c>
      <c r="I68" s="52"/>
      <c r="J68" s="52"/>
      <c r="K68" s="74"/>
      <c r="L68" s="75"/>
    </row>
    <row r="69" spans="1:13" s="5" customFormat="1" hidden="1" x14ac:dyDescent="0.2">
      <c r="A69" s="79" t="s">
        <v>51</v>
      </c>
      <c r="B69" s="70"/>
      <c r="C69" s="70"/>
      <c r="D69" s="91" t="s">
        <v>24</v>
      </c>
      <c r="E69" s="107"/>
      <c r="F69" s="107"/>
      <c r="G69" s="83">
        <f t="shared" si="0"/>
        <v>0</v>
      </c>
      <c r="H69" s="52">
        <f>H70</f>
        <v>0</v>
      </c>
      <c r="I69" s="52"/>
      <c r="J69" s="52"/>
      <c r="K69" s="74"/>
      <c r="L69" s="75"/>
    </row>
    <row r="70" spans="1:13" s="5" customFormat="1" ht="56.25" hidden="1" x14ac:dyDescent="0.3">
      <c r="A70" s="81" t="s">
        <v>61</v>
      </c>
      <c r="B70" s="81" t="s">
        <v>68</v>
      </c>
      <c r="C70" s="81" t="s">
        <v>69</v>
      </c>
      <c r="D70" s="96" t="s">
        <v>70</v>
      </c>
      <c r="E70" s="107"/>
      <c r="F70" s="107"/>
      <c r="G70" s="83">
        <f t="shared" si="0"/>
        <v>0</v>
      </c>
      <c r="H70" s="84"/>
      <c r="I70" s="84"/>
      <c r="J70" s="84"/>
      <c r="K70" s="74"/>
      <c r="L70" s="75"/>
    </row>
    <row r="71" spans="1:13" s="5" customFormat="1" ht="56.25" hidden="1" x14ac:dyDescent="0.2">
      <c r="A71" s="79" t="s">
        <v>100</v>
      </c>
      <c r="B71" s="70"/>
      <c r="C71" s="70"/>
      <c r="D71" s="80" t="s">
        <v>23</v>
      </c>
      <c r="E71" s="107"/>
      <c r="F71" s="107"/>
      <c r="G71" s="83">
        <f t="shared" si="0"/>
        <v>0</v>
      </c>
      <c r="H71" s="52">
        <f>H72</f>
        <v>0</v>
      </c>
      <c r="I71" s="52">
        <f t="shared" ref="I71:J71" si="16">I72</f>
        <v>0</v>
      </c>
      <c r="J71" s="52">
        <f t="shared" si="16"/>
        <v>0</v>
      </c>
      <c r="K71" s="74"/>
      <c r="L71" s="75"/>
    </row>
    <row r="72" spans="1:13" s="5" customFormat="1" ht="56.25" hidden="1" x14ac:dyDescent="0.2">
      <c r="A72" s="79" t="s">
        <v>99</v>
      </c>
      <c r="B72" s="70"/>
      <c r="C72" s="70"/>
      <c r="D72" s="80" t="s">
        <v>23</v>
      </c>
      <c r="E72" s="107"/>
      <c r="F72" s="107"/>
      <c r="G72" s="83">
        <f t="shared" si="0"/>
        <v>0</v>
      </c>
      <c r="H72" s="52">
        <f>H73</f>
        <v>0</v>
      </c>
      <c r="I72" s="52">
        <f t="shared" ref="I72:J72" si="17">I73</f>
        <v>0</v>
      </c>
      <c r="J72" s="52">
        <f t="shared" si="17"/>
        <v>0</v>
      </c>
      <c r="K72" s="74"/>
      <c r="L72" s="75"/>
    </row>
    <row r="73" spans="1:13" s="5" customFormat="1" ht="56.25" hidden="1" x14ac:dyDescent="0.3">
      <c r="A73" s="81" t="s">
        <v>291</v>
      </c>
      <c r="B73" s="81" t="s">
        <v>68</v>
      </c>
      <c r="C73" s="81" t="s">
        <v>69</v>
      </c>
      <c r="D73" s="96" t="s">
        <v>70</v>
      </c>
      <c r="E73" s="107"/>
      <c r="F73" s="107"/>
      <c r="G73" s="83">
        <f t="shared" si="0"/>
        <v>0</v>
      </c>
      <c r="H73" s="84"/>
      <c r="I73" s="84"/>
      <c r="J73" s="84"/>
      <c r="K73" s="74"/>
      <c r="L73" s="75"/>
    </row>
    <row r="74" spans="1:13" s="47" customFormat="1" ht="70.7" customHeight="1" x14ac:dyDescent="0.2">
      <c r="A74" s="81" t="s">
        <v>100</v>
      </c>
      <c r="B74" s="81"/>
      <c r="C74" s="81"/>
      <c r="D74" s="110" t="s">
        <v>23</v>
      </c>
      <c r="E74" s="107"/>
      <c r="F74" s="107"/>
      <c r="G74" s="73">
        <f>G75</f>
        <v>853685</v>
      </c>
      <c r="H74" s="73">
        <f>H75</f>
        <v>853685</v>
      </c>
      <c r="I74" s="52"/>
      <c r="J74" s="52"/>
      <c r="K74" s="74"/>
      <c r="L74" s="75"/>
    </row>
    <row r="75" spans="1:13" s="47" customFormat="1" ht="67.5" customHeight="1" x14ac:dyDescent="0.2">
      <c r="A75" s="81" t="s">
        <v>99</v>
      </c>
      <c r="B75" s="81"/>
      <c r="C75" s="81"/>
      <c r="D75" s="110" t="s">
        <v>23</v>
      </c>
      <c r="E75" s="107"/>
      <c r="F75" s="107"/>
      <c r="G75" s="73">
        <f>G77+G76</f>
        <v>853685</v>
      </c>
      <c r="H75" s="52">
        <f>H77+H76</f>
        <v>853685</v>
      </c>
      <c r="I75" s="52">
        <f t="shared" ref="I75:L75" si="18">I77+I76</f>
        <v>0</v>
      </c>
      <c r="J75" s="52">
        <f t="shared" si="18"/>
        <v>0</v>
      </c>
      <c r="K75" s="52">
        <f t="shared" si="18"/>
        <v>0</v>
      </c>
      <c r="L75" s="52">
        <f t="shared" si="18"/>
        <v>0</v>
      </c>
    </row>
    <row r="76" spans="1:13" s="47" customFormat="1" ht="67.5" customHeight="1" x14ac:dyDescent="0.3">
      <c r="A76" s="81" t="s">
        <v>291</v>
      </c>
      <c r="B76" s="81" t="s">
        <v>68</v>
      </c>
      <c r="C76" s="81" t="s">
        <v>69</v>
      </c>
      <c r="D76" s="220" t="s">
        <v>374</v>
      </c>
      <c r="E76" s="107"/>
      <c r="F76" s="107"/>
      <c r="G76" s="83">
        <f t="shared" si="0"/>
        <v>23485</v>
      </c>
      <c r="H76" s="84">
        <f>15720+7765</f>
        <v>23485</v>
      </c>
      <c r="I76" s="52"/>
      <c r="J76" s="52"/>
      <c r="K76" s="74"/>
      <c r="L76" s="75"/>
    </row>
    <row r="77" spans="1:13" s="40" customFormat="1" ht="48.95" customHeight="1" x14ac:dyDescent="0.3">
      <c r="A77" s="81" t="s">
        <v>370</v>
      </c>
      <c r="B77" s="81" t="s">
        <v>254</v>
      </c>
      <c r="C77" s="105" t="s">
        <v>5</v>
      </c>
      <c r="D77" s="220" t="s">
        <v>255</v>
      </c>
      <c r="E77" s="107"/>
      <c r="F77" s="107"/>
      <c r="G77" s="83">
        <f t="shared" si="0"/>
        <v>830200</v>
      </c>
      <c r="H77" s="84">
        <v>830200</v>
      </c>
      <c r="I77" s="84"/>
      <c r="J77" s="84"/>
      <c r="K77" s="74"/>
      <c r="L77" s="75"/>
    </row>
    <row r="78" spans="1:13" s="5" customFormat="1" ht="47.25" customHeight="1" x14ac:dyDescent="0.2">
      <c r="A78" s="70"/>
      <c r="B78" s="70"/>
      <c r="C78" s="70"/>
      <c r="D78" s="71"/>
      <c r="E78" s="72" t="s">
        <v>332</v>
      </c>
      <c r="F78" s="72" t="s">
        <v>268</v>
      </c>
      <c r="G78" s="73">
        <f>H78+I78</f>
        <v>7384098</v>
      </c>
      <c r="H78" s="52">
        <f>H80+H84</f>
        <v>7384098</v>
      </c>
      <c r="I78" s="52">
        <f>I80+I84</f>
        <v>0</v>
      </c>
      <c r="J78" s="52">
        <f>J80+J84</f>
        <v>0</v>
      </c>
      <c r="K78" s="74"/>
      <c r="L78" s="75"/>
      <c r="M78" s="219">
        <v>6</v>
      </c>
    </row>
    <row r="79" spans="1:13" s="5" customFormat="1" ht="22.5" x14ac:dyDescent="0.2">
      <c r="A79" s="76"/>
      <c r="B79" s="76"/>
      <c r="C79" s="76"/>
      <c r="D79" s="77"/>
      <c r="E79" s="78" t="s">
        <v>3</v>
      </c>
      <c r="F79" s="78"/>
      <c r="G79" s="73">
        <f t="shared" ref="G79:G96" si="19">H79+I79</f>
        <v>0</v>
      </c>
      <c r="H79" s="52"/>
      <c r="I79" s="52"/>
      <c r="J79" s="52"/>
      <c r="K79" s="74"/>
      <c r="L79" s="75"/>
    </row>
    <row r="80" spans="1:13" s="5" customFormat="1" ht="39.4" customHeight="1" x14ac:dyDescent="0.2">
      <c r="A80" s="79" t="s">
        <v>285</v>
      </c>
      <c r="B80" s="79"/>
      <c r="C80" s="79"/>
      <c r="D80" s="80" t="s">
        <v>283</v>
      </c>
      <c r="E80" s="72"/>
      <c r="F80" s="72"/>
      <c r="G80" s="73">
        <f t="shared" si="19"/>
        <v>138636</v>
      </c>
      <c r="H80" s="52">
        <f>H81</f>
        <v>138636</v>
      </c>
      <c r="I80" s="52">
        <f>I81</f>
        <v>0</v>
      </c>
      <c r="J80" s="52">
        <f>J81</f>
        <v>0</v>
      </c>
      <c r="K80" s="74"/>
      <c r="L80" s="75"/>
    </row>
    <row r="81" spans="1:13" s="5" customFormat="1" ht="40.9" customHeight="1" x14ac:dyDescent="0.2">
      <c r="A81" s="79" t="s">
        <v>284</v>
      </c>
      <c r="B81" s="79"/>
      <c r="C81" s="79"/>
      <c r="D81" s="80" t="s">
        <v>283</v>
      </c>
      <c r="E81" s="72"/>
      <c r="F81" s="72"/>
      <c r="G81" s="73">
        <f t="shared" si="19"/>
        <v>138636</v>
      </c>
      <c r="H81" s="52">
        <f>H82+H83</f>
        <v>138636</v>
      </c>
      <c r="I81" s="52">
        <f t="shared" ref="I81:J81" si="20">I82+I83</f>
        <v>0</v>
      </c>
      <c r="J81" s="52">
        <f t="shared" si="20"/>
        <v>0</v>
      </c>
      <c r="K81" s="74"/>
      <c r="L81" s="75"/>
    </row>
    <row r="82" spans="1:13" s="5" customFormat="1" ht="39.4" customHeight="1" x14ac:dyDescent="0.3">
      <c r="A82" s="81" t="s">
        <v>282</v>
      </c>
      <c r="B82" s="81" t="s">
        <v>20</v>
      </c>
      <c r="C82" s="81" t="s">
        <v>9</v>
      </c>
      <c r="D82" s="82" t="s">
        <v>10</v>
      </c>
      <c r="E82" s="72"/>
      <c r="F82" s="72"/>
      <c r="G82" s="83">
        <f t="shared" si="19"/>
        <v>138636</v>
      </c>
      <c r="H82" s="84">
        <v>138636</v>
      </c>
      <c r="I82" s="52"/>
      <c r="J82" s="52"/>
      <c r="K82" s="74"/>
      <c r="L82" s="75"/>
    </row>
    <row r="83" spans="1:13" s="47" customFormat="1" hidden="1" x14ac:dyDescent="0.3">
      <c r="A83" s="81" t="s">
        <v>286</v>
      </c>
      <c r="B83" s="81" t="s">
        <v>71</v>
      </c>
      <c r="C83" s="81" t="s">
        <v>4</v>
      </c>
      <c r="D83" s="82" t="s">
        <v>72</v>
      </c>
      <c r="E83" s="72"/>
      <c r="F83" s="72"/>
      <c r="G83" s="83">
        <f t="shared" si="19"/>
        <v>0</v>
      </c>
      <c r="H83" s="84"/>
      <c r="I83" s="52"/>
      <c r="J83" s="52"/>
      <c r="K83" s="74"/>
      <c r="L83" s="75"/>
    </row>
    <row r="84" spans="1:13" ht="24" customHeight="1" x14ac:dyDescent="0.2">
      <c r="A84" s="79" t="s">
        <v>52</v>
      </c>
      <c r="B84" s="70"/>
      <c r="C84" s="70"/>
      <c r="D84" s="91" t="s">
        <v>24</v>
      </c>
      <c r="E84" s="78"/>
      <c r="F84" s="78"/>
      <c r="G84" s="73">
        <f t="shared" si="19"/>
        <v>7245462</v>
      </c>
      <c r="H84" s="52">
        <f>H85</f>
        <v>7245462</v>
      </c>
      <c r="I84" s="52">
        <f>I85</f>
        <v>0</v>
      </c>
      <c r="J84" s="52">
        <f>J85</f>
        <v>0</v>
      </c>
      <c r="K84" s="58"/>
      <c r="L84" s="58"/>
    </row>
    <row r="85" spans="1:13" ht="23.1" customHeight="1" x14ac:dyDescent="0.2">
      <c r="A85" s="79" t="s">
        <v>51</v>
      </c>
      <c r="B85" s="70"/>
      <c r="C85" s="70"/>
      <c r="D85" s="91" t="s">
        <v>24</v>
      </c>
      <c r="E85" s="78"/>
      <c r="F85" s="78"/>
      <c r="G85" s="73">
        <f t="shared" si="19"/>
        <v>7245462</v>
      </c>
      <c r="H85" s="52">
        <f>H86+H88+H87</f>
        <v>7245462</v>
      </c>
      <c r="I85" s="52">
        <f>I86+I88</f>
        <v>0</v>
      </c>
      <c r="J85" s="52">
        <f>J86+J88</f>
        <v>0</v>
      </c>
      <c r="K85" s="58"/>
      <c r="L85" s="58"/>
    </row>
    <row r="86" spans="1:13" s="26" customFormat="1" ht="31.9" hidden="1" customHeight="1" x14ac:dyDescent="0.3">
      <c r="A86" s="176" t="s">
        <v>203</v>
      </c>
      <c r="B86" s="176" t="s">
        <v>204</v>
      </c>
      <c r="C86" s="176" t="s">
        <v>8</v>
      </c>
      <c r="D86" s="177" t="s">
        <v>98</v>
      </c>
      <c r="E86" s="72"/>
      <c r="F86" s="72"/>
      <c r="G86" s="83">
        <f t="shared" si="19"/>
        <v>0</v>
      </c>
      <c r="H86" s="84"/>
      <c r="I86" s="52"/>
      <c r="J86" s="52"/>
      <c r="K86" s="178"/>
      <c r="L86" s="179"/>
    </row>
    <row r="87" spans="1:13" s="5" customFormat="1" ht="31.9" customHeight="1" x14ac:dyDescent="0.2">
      <c r="A87" s="81" t="s">
        <v>49</v>
      </c>
      <c r="B87" s="81" t="s">
        <v>12</v>
      </c>
      <c r="C87" s="81" t="s">
        <v>25</v>
      </c>
      <c r="D87" s="85" t="s">
        <v>50</v>
      </c>
      <c r="E87" s="72"/>
      <c r="F87" s="72"/>
      <c r="G87" s="83">
        <f t="shared" si="19"/>
        <v>3193852</v>
      </c>
      <c r="H87" s="84">
        <f>3130712+63140</f>
        <v>3193852</v>
      </c>
      <c r="I87" s="52"/>
      <c r="J87" s="52"/>
      <c r="K87" s="112"/>
      <c r="L87" s="75"/>
    </row>
    <row r="88" spans="1:13" s="5" customFormat="1" ht="56.25" x14ac:dyDescent="0.3">
      <c r="A88" s="81" t="s">
        <v>202</v>
      </c>
      <c r="B88" s="81" t="s">
        <v>201</v>
      </c>
      <c r="C88" s="81" t="s">
        <v>16</v>
      </c>
      <c r="D88" s="82" t="s">
        <v>279</v>
      </c>
      <c r="E88" s="72"/>
      <c r="F88" s="72"/>
      <c r="G88" s="83">
        <f t="shared" si="19"/>
        <v>4051610</v>
      </c>
      <c r="H88" s="84">
        <f>3963660+87950</f>
        <v>4051610</v>
      </c>
      <c r="I88" s="52"/>
      <c r="J88" s="52"/>
      <c r="K88" s="52"/>
      <c r="L88" s="75"/>
    </row>
    <row r="89" spans="1:13" s="5" customFormat="1" ht="71.650000000000006" hidden="1" customHeight="1" x14ac:dyDescent="0.2">
      <c r="A89" s="70"/>
      <c r="B89" s="70"/>
      <c r="C89" s="70"/>
      <c r="D89" s="104"/>
      <c r="E89" s="72" t="s">
        <v>153</v>
      </c>
      <c r="F89" s="72" t="s">
        <v>154</v>
      </c>
      <c r="G89" s="73">
        <f t="shared" si="19"/>
        <v>0</v>
      </c>
      <c r="H89" s="52">
        <f t="shared" ref="H89:J91" si="21">H90</f>
        <v>0</v>
      </c>
      <c r="I89" s="52">
        <f t="shared" si="21"/>
        <v>0</v>
      </c>
      <c r="J89" s="52">
        <f t="shared" si="21"/>
        <v>0</v>
      </c>
      <c r="K89" s="74"/>
      <c r="L89" s="75"/>
    </row>
    <row r="90" spans="1:13" s="5" customFormat="1" ht="25.15" hidden="1" customHeight="1" x14ac:dyDescent="0.2">
      <c r="A90" s="79" t="s">
        <v>64</v>
      </c>
      <c r="B90" s="79"/>
      <c r="C90" s="79"/>
      <c r="D90" s="80" t="s">
        <v>33</v>
      </c>
      <c r="E90" s="72"/>
      <c r="F90" s="72"/>
      <c r="G90" s="73">
        <f t="shared" si="19"/>
        <v>0</v>
      </c>
      <c r="H90" s="52">
        <f t="shared" si="21"/>
        <v>0</v>
      </c>
      <c r="I90" s="52">
        <f t="shared" si="21"/>
        <v>0</v>
      </c>
      <c r="J90" s="52">
        <f t="shared" si="21"/>
        <v>0</v>
      </c>
      <c r="K90" s="74"/>
      <c r="L90" s="75"/>
    </row>
    <row r="91" spans="1:13" s="5" customFormat="1" ht="25.15" hidden="1" customHeight="1" x14ac:dyDescent="0.2">
      <c r="A91" s="79" t="s">
        <v>63</v>
      </c>
      <c r="B91" s="79"/>
      <c r="C91" s="79"/>
      <c r="D91" s="80" t="s">
        <v>33</v>
      </c>
      <c r="E91" s="72"/>
      <c r="F91" s="72"/>
      <c r="G91" s="73">
        <f t="shared" si="19"/>
        <v>0</v>
      </c>
      <c r="H91" s="52">
        <f t="shared" si="21"/>
        <v>0</v>
      </c>
      <c r="I91" s="52">
        <f t="shared" si="21"/>
        <v>0</v>
      </c>
      <c r="J91" s="52">
        <f t="shared" si="21"/>
        <v>0</v>
      </c>
      <c r="K91" s="74"/>
      <c r="L91" s="75"/>
    </row>
    <row r="92" spans="1:13" s="5" customFormat="1" ht="37.5" hidden="1" x14ac:dyDescent="0.3">
      <c r="A92" s="81" t="s">
        <v>65</v>
      </c>
      <c r="B92" s="81" t="s">
        <v>4</v>
      </c>
      <c r="C92" s="81" t="s">
        <v>5</v>
      </c>
      <c r="D92" s="96" t="s">
        <v>66</v>
      </c>
      <c r="E92" s="72"/>
      <c r="F92" s="72"/>
      <c r="G92" s="73">
        <f t="shared" si="19"/>
        <v>0</v>
      </c>
      <c r="H92" s="52"/>
      <c r="I92" s="52"/>
      <c r="J92" s="52"/>
      <c r="K92" s="74"/>
      <c r="L92" s="75"/>
    </row>
    <row r="93" spans="1:13" s="5" customFormat="1" ht="54.75" customHeight="1" x14ac:dyDescent="0.2">
      <c r="A93" s="70"/>
      <c r="B93" s="70"/>
      <c r="C93" s="70"/>
      <c r="D93" s="104"/>
      <c r="E93" s="72" t="s">
        <v>233</v>
      </c>
      <c r="F93" s="72" t="s">
        <v>267</v>
      </c>
      <c r="G93" s="73">
        <f t="shared" si="19"/>
        <v>99063</v>
      </c>
      <c r="H93" s="73">
        <f t="shared" ref="H93:J95" si="22">H94</f>
        <v>99063</v>
      </c>
      <c r="I93" s="52">
        <f t="shared" si="22"/>
        <v>0</v>
      </c>
      <c r="J93" s="52">
        <f t="shared" si="22"/>
        <v>0</v>
      </c>
      <c r="K93" s="74"/>
      <c r="L93" s="75"/>
      <c r="M93" s="219">
        <v>7</v>
      </c>
    </row>
    <row r="94" spans="1:13" s="5" customFormat="1" ht="43.5" customHeight="1" x14ac:dyDescent="0.2">
      <c r="A94" s="79" t="s">
        <v>64</v>
      </c>
      <c r="B94" s="79"/>
      <c r="C94" s="79"/>
      <c r="D94" s="80" t="s">
        <v>33</v>
      </c>
      <c r="E94" s="72"/>
      <c r="F94" s="72"/>
      <c r="G94" s="73">
        <f t="shared" si="19"/>
        <v>99063</v>
      </c>
      <c r="H94" s="73">
        <f t="shared" si="22"/>
        <v>99063</v>
      </c>
      <c r="I94" s="52">
        <f t="shared" si="22"/>
        <v>0</v>
      </c>
      <c r="J94" s="52">
        <f t="shared" si="22"/>
        <v>0</v>
      </c>
      <c r="K94" s="74"/>
      <c r="L94" s="75"/>
    </row>
    <row r="95" spans="1:13" s="5" customFormat="1" ht="39.75" customHeight="1" x14ac:dyDescent="0.2">
      <c r="A95" s="79" t="s">
        <v>63</v>
      </c>
      <c r="B95" s="79"/>
      <c r="C95" s="79"/>
      <c r="D95" s="80" t="s">
        <v>33</v>
      </c>
      <c r="E95" s="72"/>
      <c r="F95" s="72"/>
      <c r="G95" s="73">
        <f t="shared" si="19"/>
        <v>99063</v>
      </c>
      <c r="H95" s="73">
        <f t="shared" si="22"/>
        <v>99063</v>
      </c>
      <c r="I95" s="73">
        <f t="shared" si="22"/>
        <v>0</v>
      </c>
      <c r="J95" s="73">
        <f t="shared" si="22"/>
        <v>0</v>
      </c>
      <c r="K95" s="74"/>
      <c r="L95" s="75"/>
    </row>
    <row r="96" spans="1:13" s="5" customFormat="1" ht="35.65" customHeight="1" x14ac:dyDescent="0.3">
      <c r="A96" s="81" t="s">
        <v>65</v>
      </c>
      <c r="B96" s="81" t="s">
        <v>4</v>
      </c>
      <c r="C96" s="81" t="s">
        <v>5</v>
      </c>
      <c r="D96" s="96" t="s">
        <v>66</v>
      </c>
      <c r="E96" s="72"/>
      <c r="F96" s="72"/>
      <c r="G96" s="83">
        <f t="shared" si="19"/>
        <v>99063</v>
      </c>
      <c r="H96" s="84">
        <f>103000-3937</f>
        <v>99063</v>
      </c>
      <c r="I96" s="52"/>
      <c r="J96" s="52"/>
      <c r="K96" s="74"/>
      <c r="L96" s="75"/>
    </row>
    <row r="97" spans="1:13" s="5" customFormat="1" ht="86.25" customHeight="1" x14ac:dyDescent="0.2">
      <c r="A97" s="70"/>
      <c r="B97" s="70"/>
      <c r="C97" s="70"/>
      <c r="D97" s="104"/>
      <c r="E97" s="72" t="s">
        <v>272</v>
      </c>
      <c r="F97" s="113" t="s">
        <v>274</v>
      </c>
      <c r="G97" s="73">
        <f t="shared" ref="G97:G124" si="23">H97+I97</f>
        <v>48554</v>
      </c>
      <c r="H97" s="52">
        <f t="shared" ref="H97:J99" si="24">H98</f>
        <v>48554</v>
      </c>
      <c r="I97" s="52">
        <f t="shared" si="24"/>
        <v>0</v>
      </c>
      <c r="J97" s="52">
        <f t="shared" si="24"/>
        <v>0</v>
      </c>
      <c r="K97" s="74"/>
      <c r="L97" s="75"/>
      <c r="M97" s="219">
        <v>8</v>
      </c>
    </row>
    <row r="98" spans="1:13" s="5" customFormat="1" ht="60.6" customHeight="1" x14ac:dyDescent="0.2">
      <c r="A98" s="79" t="s">
        <v>100</v>
      </c>
      <c r="B98" s="70"/>
      <c r="C98" s="70"/>
      <c r="D98" s="80" t="s">
        <v>23</v>
      </c>
      <c r="E98" s="95"/>
      <c r="F98" s="95"/>
      <c r="G98" s="73">
        <f t="shared" si="23"/>
        <v>48554</v>
      </c>
      <c r="H98" s="52">
        <f t="shared" si="24"/>
        <v>48554</v>
      </c>
      <c r="I98" s="52">
        <f t="shared" si="24"/>
        <v>0</v>
      </c>
      <c r="J98" s="52">
        <f t="shared" si="24"/>
        <v>0</v>
      </c>
      <c r="K98" s="74"/>
      <c r="L98" s="75"/>
    </row>
    <row r="99" spans="1:13" s="5" customFormat="1" ht="56.25" x14ac:dyDescent="0.2">
      <c r="A99" s="79" t="s">
        <v>99</v>
      </c>
      <c r="B99" s="70"/>
      <c r="C99" s="70"/>
      <c r="D99" s="80" t="s">
        <v>23</v>
      </c>
      <c r="E99" s="95"/>
      <c r="F99" s="95"/>
      <c r="G99" s="73">
        <f t="shared" si="23"/>
        <v>48554</v>
      </c>
      <c r="H99" s="52">
        <f t="shared" si="24"/>
        <v>48554</v>
      </c>
      <c r="I99" s="52">
        <f t="shared" si="24"/>
        <v>0</v>
      </c>
      <c r="J99" s="52">
        <f t="shared" si="24"/>
        <v>0</v>
      </c>
      <c r="K99" s="74"/>
      <c r="L99" s="75"/>
    </row>
    <row r="100" spans="1:13" s="5" customFormat="1" ht="30.75" customHeight="1" x14ac:dyDescent="0.2">
      <c r="A100" s="81" t="s">
        <v>109</v>
      </c>
      <c r="B100" s="81" t="s">
        <v>110</v>
      </c>
      <c r="C100" s="81" t="s">
        <v>21</v>
      </c>
      <c r="D100" s="92" t="s">
        <v>22</v>
      </c>
      <c r="E100" s="95"/>
      <c r="F100" s="114"/>
      <c r="G100" s="83">
        <f t="shared" si="23"/>
        <v>48554</v>
      </c>
      <c r="H100" s="84">
        <v>48554</v>
      </c>
      <c r="I100" s="52"/>
      <c r="J100" s="52"/>
      <c r="K100" s="74"/>
      <c r="L100" s="75"/>
    </row>
    <row r="101" spans="1:13" s="5" customFormat="1" ht="78" customHeight="1" x14ac:dyDescent="0.2">
      <c r="A101" s="70"/>
      <c r="B101" s="70"/>
      <c r="C101" s="70"/>
      <c r="D101" s="104"/>
      <c r="E101" s="115" t="s">
        <v>333</v>
      </c>
      <c r="F101" s="113" t="s">
        <v>347</v>
      </c>
      <c r="G101" s="73">
        <f t="shared" si="23"/>
        <v>367880</v>
      </c>
      <c r="H101" s="52">
        <f>H106+H117+H102+H120</f>
        <v>367880</v>
      </c>
      <c r="I101" s="52">
        <f>I106+I117+I102+I120</f>
        <v>0</v>
      </c>
      <c r="J101" s="52">
        <f>J106+J117+J102+J120</f>
        <v>0</v>
      </c>
      <c r="K101" s="74"/>
      <c r="L101" s="75"/>
      <c r="M101" s="219">
        <v>43</v>
      </c>
    </row>
    <row r="102" spans="1:13" s="5" customFormat="1" ht="34.15" hidden="1" customHeight="1" x14ac:dyDescent="0.2">
      <c r="A102" s="79" t="s">
        <v>52</v>
      </c>
      <c r="B102" s="79"/>
      <c r="C102" s="79"/>
      <c r="D102" s="80" t="s">
        <v>24</v>
      </c>
      <c r="E102" s="95"/>
      <c r="F102" s="95"/>
      <c r="G102" s="73">
        <f t="shared" si="23"/>
        <v>0</v>
      </c>
      <c r="H102" s="52">
        <f>H103</f>
        <v>0</v>
      </c>
      <c r="I102" s="52">
        <f>I103</f>
        <v>0</v>
      </c>
      <c r="J102" s="52">
        <f>J103</f>
        <v>0</v>
      </c>
      <c r="K102" s="74"/>
      <c r="L102" s="75"/>
    </row>
    <row r="103" spans="1:13" s="5" customFormat="1" ht="34.15" hidden="1" customHeight="1" x14ac:dyDescent="0.2">
      <c r="A103" s="79" t="s">
        <v>51</v>
      </c>
      <c r="B103" s="70"/>
      <c r="C103" s="70"/>
      <c r="D103" s="91" t="s">
        <v>24</v>
      </c>
      <c r="E103" s="95"/>
      <c r="F103" s="95"/>
      <c r="G103" s="73">
        <f t="shared" si="23"/>
        <v>0</v>
      </c>
      <c r="H103" s="52">
        <f>H104</f>
        <v>0</v>
      </c>
      <c r="I103" s="52">
        <f>I104+I105</f>
        <v>0</v>
      </c>
      <c r="J103" s="52">
        <f>J104+J105</f>
        <v>0</v>
      </c>
      <c r="K103" s="74"/>
      <c r="L103" s="75"/>
    </row>
    <row r="104" spans="1:13" s="5" customFormat="1" ht="48.75" hidden="1" customHeight="1" x14ac:dyDescent="0.2">
      <c r="A104" s="81" t="s">
        <v>202</v>
      </c>
      <c r="B104" s="81" t="s">
        <v>201</v>
      </c>
      <c r="C104" s="81" t="s">
        <v>16</v>
      </c>
      <c r="D104" s="92" t="s">
        <v>200</v>
      </c>
      <c r="E104" s="95"/>
      <c r="F104" s="95"/>
      <c r="G104" s="73">
        <f t="shared" si="23"/>
        <v>0</v>
      </c>
      <c r="H104" s="52"/>
      <c r="I104" s="52"/>
      <c r="J104" s="52"/>
      <c r="K104" s="74"/>
      <c r="L104" s="75"/>
    </row>
    <row r="105" spans="1:13" s="5" customFormat="1" ht="48.75" hidden="1" customHeight="1" x14ac:dyDescent="0.2">
      <c r="A105" s="81" t="s">
        <v>214</v>
      </c>
      <c r="B105" s="81" t="s">
        <v>215</v>
      </c>
      <c r="C105" s="81" t="s">
        <v>16</v>
      </c>
      <c r="D105" s="92" t="s">
        <v>200</v>
      </c>
      <c r="E105" s="95"/>
      <c r="F105" s="95"/>
      <c r="G105" s="73">
        <f t="shared" si="23"/>
        <v>0</v>
      </c>
      <c r="H105" s="52"/>
      <c r="I105" s="52"/>
      <c r="J105" s="52"/>
      <c r="K105" s="74"/>
      <c r="L105" s="75"/>
    </row>
    <row r="106" spans="1:13" s="5" customFormat="1" ht="76.900000000000006" customHeight="1" x14ac:dyDescent="0.2">
      <c r="A106" s="79" t="s">
        <v>100</v>
      </c>
      <c r="B106" s="70"/>
      <c r="C106" s="70"/>
      <c r="D106" s="80" t="s">
        <v>23</v>
      </c>
      <c r="E106" s="95"/>
      <c r="F106" s="95"/>
      <c r="G106" s="73">
        <f t="shared" si="23"/>
        <v>367880</v>
      </c>
      <c r="H106" s="52">
        <f>H107</f>
        <v>367880</v>
      </c>
      <c r="I106" s="52">
        <f>I107</f>
        <v>0</v>
      </c>
      <c r="J106" s="52">
        <f>J107</f>
        <v>0</v>
      </c>
      <c r="K106" s="74"/>
      <c r="L106" s="75"/>
    </row>
    <row r="107" spans="1:13" s="5" customFormat="1" ht="70.5" customHeight="1" x14ac:dyDescent="0.2">
      <c r="A107" s="79" t="s">
        <v>99</v>
      </c>
      <c r="B107" s="70"/>
      <c r="C107" s="70"/>
      <c r="D107" s="80" t="s">
        <v>23</v>
      </c>
      <c r="E107" s="95"/>
      <c r="F107" s="95"/>
      <c r="G107" s="73">
        <f>H107+I107</f>
        <v>367880</v>
      </c>
      <c r="H107" s="52">
        <f>H110+H109+H111+H112+H115+H116+H113+H108+H114</f>
        <v>367880</v>
      </c>
      <c r="I107" s="52">
        <f>I110+I109+I111+I112+I115+I116+I113+I108+I114</f>
        <v>0</v>
      </c>
      <c r="J107" s="52">
        <f>J110+J109+J111+J112+J115+J116+J113+J108+J114</f>
        <v>0</v>
      </c>
      <c r="K107" s="74"/>
      <c r="L107" s="75"/>
    </row>
    <row r="108" spans="1:13" s="5" customFormat="1" ht="37.5" hidden="1" x14ac:dyDescent="0.2">
      <c r="A108" s="81" t="s">
        <v>136</v>
      </c>
      <c r="B108" s="81" t="s">
        <v>76</v>
      </c>
      <c r="C108" s="81" t="s">
        <v>15</v>
      </c>
      <c r="D108" s="92" t="s">
        <v>77</v>
      </c>
      <c r="E108" s="95"/>
      <c r="F108" s="95"/>
      <c r="G108" s="73">
        <f t="shared" si="23"/>
        <v>0</v>
      </c>
      <c r="H108" s="52"/>
      <c r="I108" s="52">
        <f>414600-414600</f>
        <v>0</v>
      </c>
      <c r="J108" s="52">
        <f>414600-414600</f>
        <v>0</v>
      </c>
      <c r="K108" s="74"/>
      <c r="L108" s="75"/>
    </row>
    <row r="109" spans="1:13" s="5" customFormat="1" ht="37.5" hidden="1" x14ac:dyDescent="0.3">
      <c r="A109" s="81" t="s">
        <v>93</v>
      </c>
      <c r="B109" s="81" t="s">
        <v>41</v>
      </c>
      <c r="C109" s="81" t="s">
        <v>15</v>
      </c>
      <c r="D109" s="93" t="s">
        <v>73</v>
      </c>
      <c r="E109" s="95"/>
      <c r="F109" s="95"/>
      <c r="G109" s="73">
        <f t="shared" si="23"/>
        <v>0</v>
      </c>
      <c r="H109" s="84"/>
      <c r="I109" s="84"/>
      <c r="J109" s="84"/>
      <c r="K109" s="74"/>
      <c r="L109" s="75"/>
    </row>
    <row r="110" spans="1:13" s="5" customFormat="1" ht="42" customHeight="1" x14ac:dyDescent="0.3">
      <c r="A110" s="81" t="s">
        <v>166</v>
      </c>
      <c r="B110" s="81" t="s">
        <v>167</v>
      </c>
      <c r="C110" s="81" t="s">
        <v>168</v>
      </c>
      <c r="D110" s="93" t="s">
        <v>179</v>
      </c>
      <c r="E110" s="95"/>
      <c r="F110" s="95"/>
      <c r="G110" s="83">
        <f t="shared" si="23"/>
        <v>367880</v>
      </c>
      <c r="H110" s="84">
        <v>367880</v>
      </c>
      <c r="I110" s="84"/>
      <c r="J110" s="84"/>
      <c r="K110" s="74"/>
      <c r="L110" s="75"/>
    </row>
    <row r="111" spans="1:13" s="5" customFormat="1" hidden="1" x14ac:dyDescent="0.2">
      <c r="A111" s="81" t="s">
        <v>97</v>
      </c>
      <c r="B111" s="81" t="s">
        <v>85</v>
      </c>
      <c r="C111" s="81" t="s">
        <v>44</v>
      </c>
      <c r="D111" s="92" t="s">
        <v>86</v>
      </c>
      <c r="E111" s="95"/>
      <c r="F111" s="95"/>
      <c r="G111" s="83">
        <f t="shared" si="23"/>
        <v>0</v>
      </c>
      <c r="H111" s="84"/>
      <c r="I111" s="84"/>
      <c r="J111" s="84"/>
      <c r="K111" s="74"/>
      <c r="L111" s="75"/>
    </row>
    <row r="112" spans="1:13" s="40" customFormat="1" ht="37.5" hidden="1" x14ac:dyDescent="0.2">
      <c r="A112" s="81" t="s">
        <v>94</v>
      </c>
      <c r="B112" s="81" t="s">
        <v>95</v>
      </c>
      <c r="C112" s="81" t="s">
        <v>45</v>
      </c>
      <c r="D112" s="85" t="s">
        <v>96</v>
      </c>
      <c r="E112" s="95"/>
      <c r="F112" s="95"/>
      <c r="G112" s="83">
        <f t="shared" si="23"/>
        <v>0</v>
      </c>
      <c r="H112" s="84"/>
      <c r="I112" s="84"/>
      <c r="J112" s="84"/>
      <c r="K112" s="74"/>
      <c r="L112" s="75"/>
    </row>
    <row r="113" spans="1:13" s="3" customFormat="1" ht="62.65" hidden="1" customHeight="1" x14ac:dyDescent="0.2">
      <c r="A113" s="81" t="s">
        <v>235</v>
      </c>
      <c r="B113" s="81" t="s">
        <v>236</v>
      </c>
      <c r="C113" s="105" t="s">
        <v>4</v>
      </c>
      <c r="D113" s="117" t="s">
        <v>237</v>
      </c>
      <c r="E113" s="95"/>
      <c r="F113" s="95"/>
      <c r="G113" s="83">
        <f t="shared" si="23"/>
        <v>0</v>
      </c>
      <c r="H113" s="52"/>
      <c r="I113" s="52"/>
      <c r="J113" s="52"/>
      <c r="K113" s="97"/>
      <c r="L113" s="55"/>
    </row>
    <row r="114" spans="1:13" s="5" customFormat="1" ht="37.5" hidden="1" x14ac:dyDescent="0.2">
      <c r="A114" s="81" t="s">
        <v>94</v>
      </c>
      <c r="B114" s="81" t="s">
        <v>95</v>
      </c>
      <c r="C114" s="81" t="s">
        <v>45</v>
      </c>
      <c r="D114" s="85" t="s">
        <v>96</v>
      </c>
      <c r="E114" s="95"/>
      <c r="F114" s="95"/>
      <c r="G114" s="83">
        <f t="shared" si="23"/>
        <v>0</v>
      </c>
      <c r="H114" s="52"/>
      <c r="I114" s="52"/>
      <c r="J114" s="52"/>
      <c r="K114" s="74"/>
      <c r="L114" s="75"/>
    </row>
    <row r="115" spans="1:13" s="5" customFormat="1" ht="37.5" hidden="1" x14ac:dyDescent="0.2">
      <c r="A115" s="81" t="s">
        <v>111</v>
      </c>
      <c r="B115" s="118">
        <v>7370</v>
      </c>
      <c r="C115" s="81" t="s">
        <v>35</v>
      </c>
      <c r="D115" s="85" t="s">
        <v>74</v>
      </c>
      <c r="E115" s="95"/>
      <c r="F115" s="95"/>
      <c r="G115" s="83">
        <f t="shared" si="23"/>
        <v>0</v>
      </c>
      <c r="H115" s="52"/>
      <c r="I115" s="52"/>
      <c r="J115" s="52"/>
      <c r="K115" s="74"/>
      <c r="L115" s="75"/>
    </row>
    <row r="116" spans="1:13" s="5" customFormat="1" ht="37.5" hidden="1" x14ac:dyDescent="0.2">
      <c r="A116" s="81" t="s">
        <v>129</v>
      </c>
      <c r="B116" s="81" t="s">
        <v>130</v>
      </c>
      <c r="C116" s="81" t="s">
        <v>35</v>
      </c>
      <c r="D116" s="85" t="s">
        <v>131</v>
      </c>
      <c r="E116" s="95"/>
      <c r="F116" s="95"/>
      <c r="G116" s="83">
        <f t="shared" si="23"/>
        <v>0</v>
      </c>
      <c r="H116" s="52"/>
      <c r="I116" s="52"/>
      <c r="J116" s="52"/>
      <c r="K116" s="74"/>
      <c r="L116" s="75"/>
    </row>
    <row r="117" spans="1:13" s="5" customFormat="1" ht="37.5" hidden="1" x14ac:dyDescent="0.2">
      <c r="A117" s="119" t="s">
        <v>6</v>
      </c>
      <c r="B117" s="119"/>
      <c r="C117" s="119"/>
      <c r="D117" s="120" t="s">
        <v>37</v>
      </c>
      <c r="E117" s="95"/>
      <c r="F117" s="95"/>
      <c r="G117" s="83">
        <f t="shared" si="23"/>
        <v>0</v>
      </c>
      <c r="H117" s="52">
        <f t="shared" ref="H117:J118" si="25">H118</f>
        <v>0</v>
      </c>
      <c r="I117" s="52">
        <f t="shared" si="25"/>
        <v>0</v>
      </c>
      <c r="J117" s="52">
        <f t="shared" si="25"/>
        <v>0</v>
      </c>
      <c r="K117" s="74"/>
      <c r="L117" s="75"/>
    </row>
    <row r="118" spans="1:13" s="5" customFormat="1" ht="37.5" hidden="1" x14ac:dyDescent="0.2">
      <c r="A118" s="119" t="s">
        <v>7</v>
      </c>
      <c r="B118" s="119"/>
      <c r="C118" s="119"/>
      <c r="D118" s="120" t="s">
        <v>36</v>
      </c>
      <c r="E118" s="95"/>
      <c r="F118" s="95"/>
      <c r="G118" s="83">
        <f t="shared" si="23"/>
        <v>0</v>
      </c>
      <c r="H118" s="52">
        <f t="shared" si="25"/>
        <v>0</v>
      </c>
      <c r="I118" s="52">
        <f t="shared" si="25"/>
        <v>0</v>
      </c>
      <c r="J118" s="52">
        <f t="shared" si="25"/>
        <v>0</v>
      </c>
      <c r="K118" s="74"/>
      <c r="L118" s="75"/>
    </row>
    <row r="119" spans="1:13" s="5" customFormat="1" hidden="1" x14ac:dyDescent="0.2">
      <c r="A119" s="81" t="s">
        <v>169</v>
      </c>
      <c r="B119" s="81" t="s">
        <v>170</v>
      </c>
      <c r="C119" s="81" t="s">
        <v>45</v>
      </c>
      <c r="D119" s="85" t="s">
        <v>171</v>
      </c>
      <c r="E119" s="95"/>
      <c r="F119" s="95"/>
      <c r="G119" s="83">
        <f t="shared" si="23"/>
        <v>0</v>
      </c>
      <c r="H119" s="52"/>
      <c r="I119" s="52"/>
      <c r="J119" s="52"/>
      <c r="K119" s="74"/>
      <c r="L119" s="75"/>
    </row>
    <row r="120" spans="1:13" s="5" customFormat="1" hidden="1" x14ac:dyDescent="0.2">
      <c r="A120" s="79" t="s">
        <v>52</v>
      </c>
      <c r="B120" s="81"/>
      <c r="C120" s="81"/>
      <c r="D120" s="91" t="s">
        <v>24</v>
      </c>
      <c r="E120" s="95"/>
      <c r="F120" s="95"/>
      <c r="G120" s="83">
        <f t="shared" si="23"/>
        <v>0</v>
      </c>
      <c r="H120" s="52">
        <f>H121</f>
        <v>0</v>
      </c>
      <c r="I120" s="52">
        <f>I121</f>
        <v>0</v>
      </c>
      <c r="J120" s="52">
        <f>J121</f>
        <v>0</v>
      </c>
      <c r="K120" s="74"/>
      <c r="L120" s="75"/>
    </row>
    <row r="121" spans="1:13" s="5" customFormat="1" hidden="1" x14ac:dyDescent="0.2">
      <c r="A121" s="79" t="s">
        <v>51</v>
      </c>
      <c r="B121" s="81"/>
      <c r="C121" s="81"/>
      <c r="D121" s="91" t="s">
        <v>24</v>
      </c>
      <c r="E121" s="95"/>
      <c r="F121" s="95"/>
      <c r="G121" s="83">
        <f t="shared" si="23"/>
        <v>0</v>
      </c>
      <c r="H121" s="52">
        <f>H123</f>
        <v>0</v>
      </c>
      <c r="I121" s="52">
        <f>I123+I122</f>
        <v>0</v>
      </c>
      <c r="J121" s="52">
        <f>J123+J122</f>
        <v>0</v>
      </c>
      <c r="K121" s="74"/>
      <c r="L121" s="75"/>
    </row>
    <row r="122" spans="1:13" s="7" customFormat="1" ht="37.5" hidden="1" x14ac:dyDescent="0.2">
      <c r="A122" s="70" t="s">
        <v>214</v>
      </c>
      <c r="B122" s="81" t="s">
        <v>215</v>
      </c>
      <c r="C122" s="81" t="s">
        <v>16</v>
      </c>
      <c r="D122" s="71" t="s">
        <v>216</v>
      </c>
      <c r="E122" s="121"/>
      <c r="F122" s="121"/>
      <c r="G122" s="83">
        <f t="shared" si="23"/>
        <v>0</v>
      </c>
      <c r="H122" s="84"/>
      <c r="I122" s="52"/>
      <c r="J122" s="52"/>
      <c r="K122" s="122"/>
      <c r="L122" s="123"/>
    </row>
    <row r="123" spans="1:13" s="5" customFormat="1" ht="30.4" hidden="1" customHeight="1" x14ac:dyDescent="0.2">
      <c r="A123" s="81" t="s">
        <v>173</v>
      </c>
      <c r="B123" s="81" t="s">
        <v>172</v>
      </c>
      <c r="C123" s="81" t="s">
        <v>45</v>
      </c>
      <c r="D123" s="124" t="s">
        <v>174</v>
      </c>
      <c r="E123" s="95"/>
      <c r="F123" s="95"/>
      <c r="G123" s="83">
        <f t="shared" si="23"/>
        <v>0</v>
      </c>
      <c r="H123" s="52"/>
      <c r="I123" s="52"/>
      <c r="J123" s="52"/>
      <c r="K123" s="74"/>
      <c r="L123" s="75"/>
    </row>
    <row r="124" spans="1:13" s="5" customFormat="1" ht="153.75" hidden="1" customHeight="1" x14ac:dyDescent="0.2">
      <c r="A124" s="81"/>
      <c r="B124" s="81"/>
      <c r="C124" s="81"/>
      <c r="D124" s="125" t="s">
        <v>288</v>
      </c>
      <c r="E124" s="95"/>
      <c r="F124" s="95"/>
      <c r="G124" s="126">
        <f t="shared" si="23"/>
        <v>0</v>
      </c>
      <c r="H124" s="127"/>
      <c r="I124" s="128"/>
      <c r="J124" s="128"/>
      <c r="K124" s="74"/>
      <c r="L124" s="75"/>
    </row>
    <row r="125" spans="1:13" s="5" customFormat="1" ht="96.75" customHeight="1" x14ac:dyDescent="0.2">
      <c r="A125" s="70"/>
      <c r="B125" s="70"/>
      <c r="C125" s="70"/>
      <c r="D125" s="104"/>
      <c r="E125" s="72" t="s">
        <v>271</v>
      </c>
      <c r="F125" s="113" t="s">
        <v>301</v>
      </c>
      <c r="G125" s="73">
        <f>H125+I125</f>
        <v>25171924</v>
      </c>
      <c r="H125" s="52">
        <f>H127</f>
        <v>24120259</v>
      </c>
      <c r="I125" s="52">
        <f t="shared" ref="I125:J125" si="26">I127</f>
        <v>1051665</v>
      </c>
      <c r="J125" s="52">
        <f t="shared" si="26"/>
        <v>1008085</v>
      </c>
      <c r="K125" s="74"/>
      <c r="L125" s="75"/>
      <c r="M125" s="219">
        <v>29</v>
      </c>
    </row>
    <row r="126" spans="1:13" s="5" customFormat="1" ht="23.25" customHeight="1" x14ac:dyDescent="0.2">
      <c r="A126" s="70"/>
      <c r="B126" s="70"/>
      <c r="C126" s="70"/>
      <c r="D126" s="104"/>
      <c r="E126" s="95" t="s">
        <v>3</v>
      </c>
      <c r="F126" s="95"/>
      <c r="G126" s="73">
        <f>H126+I126</f>
        <v>0</v>
      </c>
      <c r="H126" s="52"/>
      <c r="I126" s="52"/>
      <c r="J126" s="52"/>
      <c r="K126" s="74"/>
      <c r="L126" s="75"/>
    </row>
    <row r="127" spans="1:13" s="5" customFormat="1" ht="56.25" x14ac:dyDescent="0.2">
      <c r="A127" s="79" t="s">
        <v>100</v>
      </c>
      <c r="B127" s="70"/>
      <c r="C127" s="70"/>
      <c r="D127" s="80" t="s">
        <v>23</v>
      </c>
      <c r="E127" s="95"/>
      <c r="F127" s="95"/>
      <c r="G127" s="73">
        <f t="shared" ref="G127:G181" si="27">H127+I127</f>
        <v>25171924</v>
      </c>
      <c r="H127" s="52">
        <f>H128</f>
        <v>24120259</v>
      </c>
      <c r="I127" s="52">
        <f>I128</f>
        <v>1051665</v>
      </c>
      <c r="J127" s="52">
        <f>J128</f>
        <v>1008085</v>
      </c>
      <c r="K127" s="74"/>
      <c r="L127" s="75"/>
    </row>
    <row r="128" spans="1:13" s="5" customFormat="1" ht="56.25" x14ac:dyDescent="0.2">
      <c r="A128" s="79" t="s">
        <v>99</v>
      </c>
      <c r="B128" s="70"/>
      <c r="C128" s="70"/>
      <c r="D128" s="80" t="s">
        <v>23</v>
      </c>
      <c r="E128" s="95"/>
      <c r="F128" s="95"/>
      <c r="G128" s="73">
        <f>H128+I128</f>
        <v>25171924</v>
      </c>
      <c r="H128" s="52">
        <f>SUM(H129:H143)</f>
        <v>24120259</v>
      </c>
      <c r="I128" s="52">
        <f>SUM(I129:I143)</f>
        <v>1051665</v>
      </c>
      <c r="J128" s="52">
        <f t="shared" ref="J128" si="28">SUM(J129:J143)</f>
        <v>1008085</v>
      </c>
      <c r="K128" s="74"/>
      <c r="L128" s="75"/>
    </row>
    <row r="129" spans="1:13" s="5" customFormat="1" ht="37.5" x14ac:dyDescent="0.2">
      <c r="A129" s="81" t="s">
        <v>188</v>
      </c>
      <c r="B129" s="81" t="s">
        <v>102</v>
      </c>
      <c r="C129" s="81" t="s">
        <v>13</v>
      </c>
      <c r="D129" s="92" t="s">
        <v>141</v>
      </c>
      <c r="E129" s="95"/>
      <c r="F129" s="95"/>
      <c r="G129" s="83">
        <f>H129+I129</f>
        <v>50000</v>
      </c>
      <c r="H129" s="84">
        <f>100000-50000</f>
        <v>50000</v>
      </c>
      <c r="I129" s="52"/>
      <c r="J129" s="52"/>
      <c r="K129" s="74"/>
      <c r="L129" s="75"/>
    </row>
    <row r="130" spans="1:13" s="5" customFormat="1" ht="56.25" hidden="1" x14ac:dyDescent="0.3">
      <c r="A130" s="81" t="s">
        <v>371</v>
      </c>
      <c r="B130" s="81" t="s">
        <v>372</v>
      </c>
      <c r="C130" s="81" t="s">
        <v>15</v>
      </c>
      <c r="D130" s="93" t="s">
        <v>373</v>
      </c>
      <c r="E130" s="95"/>
      <c r="F130" s="95"/>
      <c r="G130" s="83">
        <f t="shared" si="27"/>
        <v>0</v>
      </c>
      <c r="H130" s="52"/>
      <c r="I130" s="84"/>
      <c r="J130" s="84"/>
      <c r="K130" s="74"/>
      <c r="L130" s="75"/>
    </row>
    <row r="131" spans="1:13" s="5" customFormat="1" ht="56.25" x14ac:dyDescent="0.2">
      <c r="A131" s="81" t="s">
        <v>137</v>
      </c>
      <c r="B131" s="81" t="s">
        <v>138</v>
      </c>
      <c r="C131" s="81" t="s">
        <v>15</v>
      </c>
      <c r="D131" s="85" t="s">
        <v>327</v>
      </c>
      <c r="E131" s="95"/>
      <c r="F131" s="95"/>
      <c r="G131" s="83">
        <f t="shared" si="27"/>
        <v>463885</v>
      </c>
      <c r="H131" s="83"/>
      <c r="I131" s="83">
        <f>196726+267159</f>
        <v>463885</v>
      </c>
      <c r="J131" s="83">
        <f>196726+267159</f>
        <v>463885</v>
      </c>
      <c r="K131" s="74"/>
      <c r="L131" s="75"/>
    </row>
    <row r="132" spans="1:13" s="5" customFormat="1" ht="37.5" hidden="1" x14ac:dyDescent="0.2">
      <c r="A132" s="81" t="s">
        <v>136</v>
      </c>
      <c r="B132" s="81" t="s">
        <v>76</v>
      </c>
      <c r="C132" s="81" t="s">
        <v>15</v>
      </c>
      <c r="D132" s="92" t="s">
        <v>77</v>
      </c>
      <c r="E132" s="95"/>
      <c r="F132" s="95"/>
      <c r="G132" s="73">
        <f t="shared" si="27"/>
        <v>0</v>
      </c>
      <c r="H132" s="52"/>
      <c r="I132" s="52"/>
      <c r="J132" s="52"/>
      <c r="K132" s="74"/>
      <c r="L132" s="75"/>
    </row>
    <row r="133" spans="1:13" s="5" customFormat="1" ht="56.25" hidden="1" x14ac:dyDescent="0.2">
      <c r="A133" s="81" t="s">
        <v>137</v>
      </c>
      <c r="B133" s="81" t="s">
        <v>138</v>
      </c>
      <c r="C133" s="81" t="s">
        <v>15</v>
      </c>
      <c r="D133" s="92" t="s">
        <v>139</v>
      </c>
      <c r="E133" s="95"/>
      <c r="F133" s="95"/>
      <c r="G133" s="83">
        <f t="shared" si="27"/>
        <v>0</v>
      </c>
      <c r="H133" s="84"/>
      <c r="I133" s="84"/>
      <c r="J133" s="84"/>
      <c r="K133" s="74"/>
      <c r="L133" s="75"/>
    </row>
    <row r="134" spans="1:13" s="5" customFormat="1" ht="75" x14ac:dyDescent="0.2">
      <c r="A134" s="81" t="s">
        <v>185</v>
      </c>
      <c r="B134" s="118">
        <v>6020</v>
      </c>
      <c r="C134" s="81" t="s">
        <v>15</v>
      </c>
      <c r="D134" s="92" t="s">
        <v>186</v>
      </c>
      <c r="E134" s="95"/>
      <c r="F134" s="95"/>
      <c r="G134" s="83">
        <f t="shared" si="27"/>
        <v>261000</v>
      </c>
      <c r="H134" s="84">
        <f>111000+150000</f>
        <v>261000</v>
      </c>
      <c r="I134" s="84"/>
      <c r="J134" s="84"/>
      <c r="K134" s="74"/>
      <c r="L134" s="75"/>
    </row>
    <row r="135" spans="1:13" s="5" customFormat="1" ht="41.45" customHeight="1" x14ac:dyDescent="0.3">
      <c r="A135" s="81" t="s">
        <v>93</v>
      </c>
      <c r="B135" s="81" t="s">
        <v>41</v>
      </c>
      <c r="C135" s="81" t="s">
        <v>15</v>
      </c>
      <c r="D135" s="93" t="s">
        <v>73</v>
      </c>
      <c r="E135" s="95"/>
      <c r="F135" s="95"/>
      <c r="G135" s="83">
        <f t="shared" si="27"/>
        <v>23453459</v>
      </c>
      <c r="H135" s="84">
        <f>22492690+327048-15720-7765+113006</f>
        <v>22909259</v>
      </c>
      <c r="I135" s="84">
        <f>429200+115000</f>
        <v>544200</v>
      </c>
      <c r="J135" s="84">
        <f>429200+115000</f>
        <v>544200</v>
      </c>
      <c r="K135" s="74"/>
      <c r="L135" s="75"/>
    </row>
    <row r="136" spans="1:13" s="5" customFormat="1" ht="131.25" hidden="1" x14ac:dyDescent="0.3">
      <c r="A136" s="81" t="s">
        <v>259</v>
      </c>
      <c r="B136" s="81" t="s">
        <v>260</v>
      </c>
      <c r="C136" s="81" t="s">
        <v>168</v>
      </c>
      <c r="D136" s="93" t="s">
        <v>261</v>
      </c>
      <c r="E136" s="95"/>
      <c r="F136" s="95"/>
      <c r="G136" s="83">
        <f t="shared" si="27"/>
        <v>0</v>
      </c>
      <c r="H136" s="84"/>
      <c r="I136" s="84"/>
      <c r="J136" s="84"/>
      <c r="K136" s="74"/>
      <c r="L136" s="75"/>
    </row>
    <row r="137" spans="1:13" s="5" customFormat="1" ht="37.5" hidden="1" x14ac:dyDescent="0.3">
      <c r="A137" s="81" t="s">
        <v>166</v>
      </c>
      <c r="B137" s="81" t="s">
        <v>167</v>
      </c>
      <c r="C137" s="81" t="s">
        <v>168</v>
      </c>
      <c r="D137" s="93" t="s">
        <v>179</v>
      </c>
      <c r="E137" s="95"/>
      <c r="F137" s="95"/>
      <c r="G137" s="83">
        <f t="shared" si="27"/>
        <v>0</v>
      </c>
      <c r="H137" s="84"/>
      <c r="I137" s="84"/>
      <c r="J137" s="84"/>
      <c r="K137" s="74"/>
      <c r="L137" s="75"/>
    </row>
    <row r="138" spans="1:13" s="5" customFormat="1" ht="37.5" hidden="1" x14ac:dyDescent="0.2">
      <c r="A138" s="81" t="s">
        <v>135</v>
      </c>
      <c r="B138" s="81" t="s">
        <v>75</v>
      </c>
      <c r="C138" s="81" t="s">
        <v>183</v>
      </c>
      <c r="D138" s="85" t="s">
        <v>245</v>
      </c>
      <c r="E138" s="95"/>
      <c r="F138" s="95"/>
      <c r="G138" s="83">
        <f t="shared" si="27"/>
        <v>0</v>
      </c>
      <c r="H138" s="84"/>
      <c r="I138" s="84">
        <f>2378977-2378977</f>
        <v>0</v>
      </c>
      <c r="J138" s="84">
        <f>2378977-2378977</f>
        <v>0</v>
      </c>
      <c r="K138" s="74"/>
      <c r="L138" s="75"/>
    </row>
    <row r="139" spans="1:13" s="5" customFormat="1" ht="37.5" hidden="1" x14ac:dyDescent="0.2">
      <c r="A139" s="81" t="s">
        <v>192</v>
      </c>
      <c r="B139" s="81" t="s">
        <v>193</v>
      </c>
      <c r="C139" s="81" t="s">
        <v>45</v>
      </c>
      <c r="D139" s="85" t="s">
        <v>194</v>
      </c>
      <c r="E139" s="95"/>
      <c r="F139" s="95"/>
      <c r="G139" s="83">
        <f t="shared" si="27"/>
        <v>0</v>
      </c>
      <c r="H139" s="84"/>
      <c r="I139" s="84"/>
      <c r="J139" s="84"/>
      <c r="K139" s="74"/>
      <c r="L139" s="75"/>
    </row>
    <row r="140" spans="1:13" s="5" customFormat="1" ht="60" customHeight="1" x14ac:dyDescent="0.2">
      <c r="A140" s="81" t="s">
        <v>132</v>
      </c>
      <c r="B140" s="81" t="s">
        <v>133</v>
      </c>
      <c r="C140" s="81" t="s">
        <v>39</v>
      </c>
      <c r="D140" s="85" t="s">
        <v>134</v>
      </c>
      <c r="E140" s="95"/>
      <c r="F140" s="95"/>
      <c r="G140" s="83">
        <f t="shared" si="27"/>
        <v>900000</v>
      </c>
      <c r="H140" s="84">
        <v>900000</v>
      </c>
      <c r="I140" s="84"/>
      <c r="J140" s="84"/>
      <c r="K140" s="74"/>
      <c r="L140" s="75"/>
    </row>
    <row r="141" spans="1:13" s="5" customFormat="1" ht="42" hidden="1" customHeight="1" x14ac:dyDescent="0.2">
      <c r="A141" s="81" t="s">
        <v>127</v>
      </c>
      <c r="B141" s="81" t="s">
        <v>114</v>
      </c>
      <c r="C141" s="81" t="s">
        <v>35</v>
      </c>
      <c r="D141" s="85" t="s">
        <v>115</v>
      </c>
      <c r="E141" s="95"/>
      <c r="F141" s="95"/>
      <c r="G141" s="83">
        <f t="shared" si="27"/>
        <v>0</v>
      </c>
      <c r="H141" s="84"/>
      <c r="I141" s="84"/>
      <c r="J141" s="84"/>
      <c r="K141" s="74"/>
      <c r="L141" s="75"/>
    </row>
    <row r="142" spans="1:13" s="5" customFormat="1" ht="153.75" customHeight="1" x14ac:dyDescent="0.2">
      <c r="A142" s="81" t="s">
        <v>163</v>
      </c>
      <c r="B142" s="81" t="s">
        <v>162</v>
      </c>
      <c r="C142" s="81" t="s">
        <v>35</v>
      </c>
      <c r="D142" s="85" t="s">
        <v>161</v>
      </c>
      <c r="E142" s="95"/>
      <c r="F142" s="95"/>
      <c r="G142" s="83">
        <f t="shared" si="27"/>
        <v>43580</v>
      </c>
      <c r="H142" s="84"/>
      <c r="I142" s="84">
        <v>43580</v>
      </c>
      <c r="J142" s="84"/>
      <c r="K142" s="74"/>
      <c r="L142" s="75"/>
    </row>
    <row r="143" spans="1:13" s="26" customFormat="1" ht="37.5" hidden="1" x14ac:dyDescent="0.2">
      <c r="A143" s="81" t="s">
        <v>129</v>
      </c>
      <c r="B143" s="81" t="s">
        <v>130</v>
      </c>
      <c r="C143" s="81" t="s">
        <v>35</v>
      </c>
      <c r="D143" s="85" t="s">
        <v>313</v>
      </c>
      <c r="E143" s="95"/>
      <c r="F143" s="95"/>
      <c r="G143" s="83">
        <f t="shared" si="27"/>
        <v>0</v>
      </c>
      <c r="H143" s="84"/>
      <c r="I143" s="84"/>
      <c r="J143" s="84"/>
      <c r="K143" s="74"/>
      <c r="L143" s="75"/>
    </row>
    <row r="144" spans="1:13" s="5" customFormat="1" ht="105.6" customHeight="1" x14ac:dyDescent="0.2">
      <c r="A144" s="81"/>
      <c r="B144" s="81"/>
      <c r="C144" s="81"/>
      <c r="D144" s="85"/>
      <c r="E144" s="72" t="s">
        <v>338</v>
      </c>
      <c r="F144" s="113" t="s">
        <v>364</v>
      </c>
      <c r="G144" s="73">
        <f>H144</f>
        <v>27459267</v>
      </c>
      <c r="H144" s="52">
        <f>H145</f>
        <v>27459267</v>
      </c>
      <c r="I144" s="52">
        <f t="shared" ref="I144:J146" si="29">I145</f>
        <v>0</v>
      </c>
      <c r="J144" s="52">
        <f t="shared" si="29"/>
        <v>0</v>
      </c>
      <c r="K144" s="74"/>
      <c r="L144" s="75"/>
      <c r="M144" s="219">
        <v>44</v>
      </c>
    </row>
    <row r="145" spans="1:13" s="34" customFormat="1" ht="60.4" customHeight="1" x14ac:dyDescent="0.2">
      <c r="A145" s="79" t="s">
        <v>100</v>
      </c>
      <c r="B145" s="70"/>
      <c r="C145" s="70"/>
      <c r="D145" s="80" t="s">
        <v>23</v>
      </c>
      <c r="E145" s="95"/>
      <c r="F145" s="95"/>
      <c r="G145" s="83">
        <f>H145</f>
        <v>27459267</v>
      </c>
      <c r="H145" s="84">
        <f>H146</f>
        <v>27459267</v>
      </c>
      <c r="I145" s="84">
        <f t="shared" si="29"/>
        <v>0</v>
      </c>
      <c r="J145" s="84">
        <f t="shared" si="29"/>
        <v>0</v>
      </c>
      <c r="K145" s="74"/>
      <c r="L145" s="75"/>
    </row>
    <row r="146" spans="1:13" s="34" customFormat="1" ht="60.4" customHeight="1" x14ac:dyDescent="0.2">
      <c r="A146" s="79" t="s">
        <v>99</v>
      </c>
      <c r="B146" s="70"/>
      <c r="C146" s="70"/>
      <c r="D146" s="80" t="s">
        <v>23</v>
      </c>
      <c r="E146" s="95"/>
      <c r="F146" s="95"/>
      <c r="G146" s="83">
        <f>H146</f>
        <v>27459267</v>
      </c>
      <c r="H146" s="84">
        <f>H147</f>
        <v>27459267</v>
      </c>
      <c r="I146" s="84">
        <f t="shared" si="29"/>
        <v>0</v>
      </c>
      <c r="J146" s="84">
        <f t="shared" si="29"/>
        <v>0</v>
      </c>
      <c r="K146" s="74"/>
      <c r="L146" s="75"/>
    </row>
    <row r="147" spans="1:13" s="34" customFormat="1" ht="131.25" x14ac:dyDescent="0.3">
      <c r="A147" s="81" t="s">
        <v>259</v>
      </c>
      <c r="B147" s="81" t="s">
        <v>260</v>
      </c>
      <c r="C147" s="81" t="s">
        <v>168</v>
      </c>
      <c r="D147" s="93" t="s">
        <v>261</v>
      </c>
      <c r="E147" s="95"/>
      <c r="F147" s="95"/>
      <c r="G147" s="83">
        <f>H147</f>
        <v>27459267</v>
      </c>
      <c r="H147" s="84">
        <f>12965000+4677492+6000000+3816775</f>
        <v>27459267</v>
      </c>
      <c r="I147" s="84"/>
      <c r="J147" s="84"/>
      <c r="K147" s="74"/>
      <c r="L147" s="75"/>
    </row>
    <row r="148" spans="1:13" s="5" customFormat="1" ht="58.9" customHeight="1" x14ac:dyDescent="0.2">
      <c r="A148" s="70"/>
      <c r="B148" s="70"/>
      <c r="C148" s="70"/>
      <c r="D148" s="129"/>
      <c r="E148" s="72" t="s">
        <v>244</v>
      </c>
      <c r="F148" s="72" t="s">
        <v>263</v>
      </c>
      <c r="G148" s="73">
        <f t="shared" si="27"/>
        <v>1099467</v>
      </c>
      <c r="H148" s="52">
        <f>H150+H153</f>
        <v>1099467</v>
      </c>
      <c r="I148" s="52">
        <f>I150+I153</f>
        <v>0</v>
      </c>
      <c r="J148" s="52">
        <f>J150+J153</f>
        <v>0</v>
      </c>
      <c r="K148" s="74"/>
      <c r="L148" s="75"/>
      <c r="M148" s="219">
        <v>11</v>
      </c>
    </row>
    <row r="149" spans="1:13" s="5" customFormat="1" ht="21.75" customHeight="1" x14ac:dyDescent="0.2">
      <c r="A149" s="70"/>
      <c r="B149" s="70"/>
      <c r="C149" s="70"/>
      <c r="D149" s="129"/>
      <c r="E149" s="95" t="s">
        <v>3</v>
      </c>
      <c r="F149" s="95"/>
      <c r="G149" s="73">
        <f t="shared" si="27"/>
        <v>0</v>
      </c>
      <c r="H149" s="52"/>
      <c r="I149" s="52"/>
      <c r="J149" s="52"/>
      <c r="K149" s="74"/>
      <c r="L149" s="75"/>
    </row>
    <row r="150" spans="1:13" ht="23.1" customHeight="1" x14ac:dyDescent="0.2">
      <c r="A150" s="79" t="s">
        <v>52</v>
      </c>
      <c r="B150" s="70"/>
      <c r="C150" s="70"/>
      <c r="D150" s="91" t="s">
        <v>24</v>
      </c>
      <c r="E150" s="78"/>
      <c r="F150" s="78"/>
      <c r="G150" s="73">
        <f t="shared" si="27"/>
        <v>217467</v>
      </c>
      <c r="H150" s="52">
        <f t="shared" ref="H150:J151" si="30">H151</f>
        <v>217467</v>
      </c>
      <c r="I150" s="52">
        <f t="shared" si="30"/>
        <v>0</v>
      </c>
      <c r="J150" s="52">
        <f t="shared" si="30"/>
        <v>0</v>
      </c>
      <c r="K150" s="58"/>
      <c r="L150" s="58"/>
    </row>
    <row r="151" spans="1:13" ht="23.45" customHeight="1" x14ac:dyDescent="0.2">
      <c r="A151" s="79" t="s">
        <v>51</v>
      </c>
      <c r="B151" s="70"/>
      <c r="C151" s="70"/>
      <c r="D151" s="91" t="s">
        <v>24</v>
      </c>
      <c r="E151" s="78"/>
      <c r="F151" s="78"/>
      <c r="G151" s="73">
        <f t="shared" si="27"/>
        <v>217467</v>
      </c>
      <c r="H151" s="52">
        <f t="shared" si="30"/>
        <v>217467</v>
      </c>
      <c r="I151" s="52">
        <f t="shared" si="30"/>
        <v>0</v>
      </c>
      <c r="J151" s="52">
        <f t="shared" si="30"/>
        <v>0</v>
      </c>
      <c r="K151" s="58"/>
      <c r="L151" s="58"/>
    </row>
    <row r="152" spans="1:13" ht="93.75" x14ac:dyDescent="0.2">
      <c r="A152" s="81" t="s">
        <v>78</v>
      </c>
      <c r="B152" s="81" t="s">
        <v>30</v>
      </c>
      <c r="C152" s="81" t="s">
        <v>9</v>
      </c>
      <c r="D152" s="124" t="s">
        <v>79</v>
      </c>
      <c r="E152" s="78"/>
      <c r="F152" s="78"/>
      <c r="G152" s="83">
        <f t="shared" si="27"/>
        <v>217467</v>
      </c>
      <c r="H152" s="84">
        <v>217467</v>
      </c>
      <c r="I152" s="52"/>
      <c r="J152" s="52"/>
      <c r="K152" s="58"/>
      <c r="L152" s="58"/>
    </row>
    <row r="153" spans="1:13" ht="37.5" x14ac:dyDescent="0.2">
      <c r="A153" s="79" t="s">
        <v>48</v>
      </c>
      <c r="B153" s="79"/>
      <c r="C153" s="79"/>
      <c r="D153" s="80" t="s">
        <v>18</v>
      </c>
      <c r="E153" s="78"/>
      <c r="F153" s="78"/>
      <c r="G153" s="73">
        <f t="shared" si="27"/>
        <v>882000</v>
      </c>
      <c r="H153" s="52">
        <f>H154</f>
        <v>882000</v>
      </c>
      <c r="I153" s="52">
        <f>I154</f>
        <v>0</v>
      </c>
      <c r="J153" s="52">
        <f>J154</f>
        <v>0</v>
      </c>
      <c r="K153" s="58"/>
      <c r="L153" s="58"/>
    </row>
    <row r="154" spans="1:13" ht="37.5" x14ac:dyDescent="0.2">
      <c r="A154" s="79" t="s">
        <v>47</v>
      </c>
      <c r="B154" s="79"/>
      <c r="C154" s="79"/>
      <c r="D154" s="80" t="s">
        <v>18</v>
      </c>
      <c r="E154" s="78"/>
      <c r="F154" s="78"/>
      <c r="G154" s="73">
        <f t="shared" si="27"/>
        <v>882000</v>
      </c>
      <c r="H154" s="52">
        <f>H155</f>
        <v>882000</v>
      </c>
      <c r="I154" s="52"/>
      <c r="J154" s="52"/>
      <c r="K154" s="58"/>
      <c r="L154" s="58"/>
    </row>
    <row r="155" spans="1:13" s="20" customFormat="1" ht="93.75" x14ac:dyDescent="0.2">
      <c r="A155" s="81" t="s">
        <v>156</v>
      </c>
      <c r="B155" s="81" t="s">
        <v>30</v>
      </c>
      <c r="C155" s="81" t="s">
        <v>9</v>
      </c>
      <c r="D155" s="124" t="s">
        <v>79</v>
      </c>
      <c r="E155" s="78"/>
      <c r="F155" s="78"/>
      <c r="G155" s="83">
        <f t="shared" si="27"/>
        <v>882000</v>
      </c>
      <c r="H155" s="84">
        <f>756000+126000</f>
        <v>882000</v>
      </c>
      <c r="I155" s="84"/>
      <c r="J155" s="84"/>
      <c r="K155" s="58"/>
      <c r="L155" s="58"/>
    </row>
    <row r="156" spans="1:13" ht="53.1" customHeight="1" x14ac:dyDescent="0.2">
      <c r="A156" s="70"/>
      <c r="B156" s="70"/>
      <c r="C156" s="70"/>
      <c r="D156" s="71"/>
      <c r="E156" s="72" t="s">
        <v>298</v>
      </c>
      <c r="F156" s="72" t="s">
        <v>303</v>
      </c>
      <c r="G156" s="73">
        <f t="shared" si="27"/>
        <v>277700</v>
      </c>
      <c r="H156" s="52">
        <f>H158</f>
        <v>277700</v>
      </c>
      <c r="I156" s="52">
        <f>I158</f>
        <v>0</v>
      </c>
      <c r="J156" s="52">
        <f>J158</f>
        <v>0</v>
      </c>
      <c r="K156" s="58"/>
      <c r="L156" s="58"/>
      <c r="M156" s="219">
        <v>12</v>
      </c>
    </row>
    <row r="157" spans="1:13" ht="22.9" customHeight="1" x14ac:dyDescent="0.2">
      <c r="A157" s="70"/>
      <c r="B157" s="70"/>
      <c r="C157" s="70"/>
      <c r="D157" s="71"/>
      <c r="E157" s="78" t="s">
        <v>3</v>
      </c>
      <c r="F157" s="78"/>
      <c r="G157" s="73">
        <f t="shared" si="27"/>
        <v>0</v>
      </c>
      <c r="H157" s="52"/>
      <c r="I157" s="52"/>
      <c r="J157" s="52"/>
      <c r="K157" s="58"/>
      <c r="L157" s="58"/>
    </row>
    <row r="158" spans="1:13" s="5" customFormat="1" ht="25.5" customHeight="1" x14ac:dyDescent="0.2">
      <c r="A158" s="79" t="s">
        <v>6</v>
      </c>
      <c r="B158" s="79"/>
      <c r="C158" s="79"/>
      <c r="D158" s="80" t="s">
        <v>37</v>
      </c>
      <c r="E158" s="78"/>
      <c r="F158" s="78"/>
      <c r="G158" s="73">
        <f t="shared" si="27"/>
        <v>277700</v>
      </c>
      <c r="H158" s="52">
        <f t="shared" ref="H158:J158" si="31">H159</f>
        <v>277700</v>
      </c>
      <c r="I158" s="52">
        <f t="shared" si="31"/>
        <v>0</v>
      </c>
      <c r="J158" s="52">
        <f t="shared" si="31"/>
        <v>0</v>
      </c>
      <c r="K158" s="74"/>
      <c r="L158" s="75"/>
    </row>
    <row r="159" spans="1:13" s="5" customFormat="1" ht="33.6" customHeight="1" x14ac:dyDescent="0.2">
      <c r="A159" s="79" t="s">
        <v>7</v>
      </c>
      <c r="B159" s="79"/>
      <c r="C159" s="79"/>
      <c r="D159" s="80" t="s">
        <v>36</v>
      </c>
      <c r="E159" s="78"/>
      <c r="F159" s="78"/>
      <c r="G159" s="73">
        <f t="shared" si="27"/>
        <v>277700</v>
      </c>
      <c r="H159" s="52">
        <f>H160+H161</f>
        <v>277700</v>
      </c>
      <c r="I159" s="52">
        <f t="shared" ref="I159:J159" si="32">I160+I161</f>
        <v>0</v>
      </c>
      <c r="J159" s="52">
        <f t="shared" si="32"/>
        <v>0</v>
      </c>
      <c r="K159" s="74"/>
      <c r="L159" s="75"/>
    </row>
    <row r="160" spans="1:13" s="5" customFormat="1" ht="45.75" customHeight="1" x14ac:dyDescent="0.2">
      <c r="A160" s="81" t="s">
        <v>112</v>
      </c>
      <c r="B160" s="81" t="s">
        <v>113</v>
      </c>
      <c r="C160" s="81" t="s">
        <v>17</v>
      </c>
      <c r="D160" s="85" t="s">
        <v>191</v>
      </c>
      <c r="E160" s="78"/>
      <c r="F160" s="78"/>
      <c r="G160" s="83">
        <f t="shared" si="27"/>
        <v>277700</v>
      </c>
      <c r="H160" s="84">
        <f>289700-12000</f>
        <v>277700</v>
      </c>
      <c r="I160" s="84"/>
      <c r="J160" s="84"/>
      <c r="K160" s="74"/>
      <c r="L160" s="75"/>
    </row>
    <row r="161" spans="1:13" s="47" customFormat="1" ht="45.75" hidden="1" customHeight="1" x14ac:dyDescent="0.2">
      <c r="A161" s="81" t="s">
        <v>326</v>
      </c>
      <c r="B161" s="81" t="s">
        <v>320</v>
      </c>
      <c r="C161" s="81" t="s">
        <v>321</v>
      </c>
      <c r="D161" s="85" t="s">
        <v>322</v>
      </c>
      <c r="E161" s="78"/>
      <c r="F161" s="78"/>
      <c r="G161" s="83">
        <f t="shared" si="27"/>
        <v>0</v>
      </c>
      <c r="H161" s="84"/>
      <c r="I161" s="84"/>
      <c r="J161" s="84"/>
      <c r="K161" s="74"/>
      <c r="L161" s="75"/>
    </row>
    <row r="162" spans="1:13" s="5" customFormat="1" ht="75.400000000000006" customHeight="1" x14ac:dyDescent="0.2">
      <c r="A162" s="70"/>
      <c r="B162" s="70"/>
      <c r="C162" s="70"/>
      <c r="D162" s="104"/>
      <c r="E162" s="72" t="s">
        <v>243</v>
      </c>
      <c r="F162" s="72" t="s">
        <v>300</v>
      </c>
      <c r="G162" s="73">
        <f t="shared" si="27"/>
        <v>36351</v>
      </c>
      <c r="H162" s="52">
        <f>H163+H166</f>
        <v>36351</v>
      </c>
      <c r="I162" s="52">
        <f>I163+I166</f>
        <v>0</v>
      </c>
      <c r="J162" s="52">
        <f>J163+J166</f>
        <v>0</v>
      </c>
      <c r="K162" s="74"/>
      <c r="L162" s="75"/>
      <c r="M162" s="219">
        <v>23</v>
      </c>
    </row>
    <row r="163" spans="1:13" s="5" customFormat="1" ht="37.5" x14ac:dyDescent="0.2">
      <c r="A163" s="79" t="s">
        <v>27</v>
      </c>
      <c r="B163" s="79"/>
      <c r="C163" s="79"/>
      <c r="D163" s="80" t="s">
        <v>29</v>
      </c>
      <c r="E163" s="78"/>
      <c r="F163" s="78"/>
      <c r="G163" s="73">
        <f t="shared" si="27"/>
        <v>36351</v>
      </c>
      <c r="H163" s="52">
        <f t="shared" ref="H163:J164" si="33">H164</f>
        <v>36351</v>
      </c>
      <c r="I163" s="52">
        <f t="shared" si="33"/>
        <v>0</v>
      </c>
      <c r="J163" s="52">
        <f t="shared" si="33"/>
        <v>0</v>
      </c>
      <c r="K163" s="74"/>
      <c r="L163" s="75"/>
    </row>
    <row r="164" spans="1:13" s="5" customFormat="1" ht="42.75" customHeight="1" x14ac:dyDescent="0.2">
      <c r="A164" s="79" t="s">
        <v>28</v>
      </c>
      <c r="B164" s="70"/>
      <c r="C164" s="70"/>
      <c r="D164" s="91" t="s">
        <v>29</v>
      </c>
      <c r="E164" s="78"/>
      <c r="F164" s="78"/>
      <c r="G164" s="73">
        <f t="shared" si="27"/>
        <v>36351</v>
      </c>
      <c r="H164" s="52">
        <f t="shared" si="33"/>
        <v>36351</v>
      </c>
      <c r="I164" s="52">
        <f t="shared" si="33"/>
        <v>0</v>
      </c>
      <c r="J164" s="52">
        <f t="shared" si="33"/>
        <v>0</v>
      </c>
      <c r="K164" s="74"/>
      <c r="L164" s="75"/>
    </row>
    <row r="165" spans="1:13" s="8" customFormat="1" ht="57.6" customHeight="1" x14ac:dyDescent="0.3">
      <c r="A165" s="81" t="s">
        <v>80</v>
      </c>
      <c r="B165" s="81" t="s">
        <v>81</v>
      </c>
      <c r="C165" s="81" t="s">
        <v>9</v>
      </c>
      <c r="D165" s="93" t="s">
        <v>38</v>
      </c>
      <c r="E165" s="78"/>
      <c r="F165" s="78"/>
      <c r="G165" s="83">
        <f t="shared" si="27"/>
        <v>36351</v>
      </c>
      <c r="H165" s="84">
        <v>36351</v>
      </c>
      <c r="I165" s="84"/>
      <c r="J165" s="84"/>
      <c r="K165" s="130"/>
      <c r="L165" s="131"/>
    </row>
    <row r="166" spans="1:13" s="5" customFormat="1" ht="40.9" hidden="1" customHeight="1" x14ac:dyDescent="0.2">
      <c r="A166" s="79" t="s">
        <v>48</v>
      </c>
      <c r="B166" s="79"/>
      <c r="C166" s="79"/>
      <c r="D166" s="80" t="s">
        <v>18</v>
      </c>
      <c r="E166" s="78"/>
      <c r="F166" s="78"/>
      <c r="G166" s="73">
        <f t="shared" si="27"/>
        <v>0</v>
      </c>
      <c r="H166" s="52">
        <f t="shared" ref="H166:J167" si="34">H167</f>
        <v>0</v>
      </c>
      <c r="I166" s="52">
        <f t="shared" si="34"/>
        <v>0</v>
      </c>
      <c r="J166" s="52">
        <f t="shared" si="34"/>
        <v>0</v>
      </c>
      <c r="K166" s="74"/>
      <c r="L166" s="75"/>
    </row>
    <row r="167" spans="1:13" s="5" customFormat="1" ht="36" hidden="1" customHeight="1" x14ac:dyDescent="0.2">
      <c r="A167" s="79" t="s">
        <v>47</v>
      </c>
      <c r="B167" s="79"/>
      <c r="C167" s="79"/>
      <c r="D167" s="80" t="s">
        <v>18</v>
      </c>
      <c r="E167" s="78"/>
      <c r="F167" s="78"/>
      <c r="G167" s="73">
        <f t="shared" si="27"/>
        <v>0</v>
      </c>
      <c r="H167" s="52">
        <f t="shared" si="34"/>
        <v>0</v>
      </c>
      <c r="I167" s="52">
        <f t="shared" si="34"/>
        <v>0</v>
      </c>
      <c r="J167" s="52">
        <f t="shared" si="34"/>
        <v>0</v>
      </c>
      <c r="K167" s="74"/>
      <c r="L167" s="75"/>
    </row>
    <row r="168" spans="1:13" s="5" customFormat="1" ht="38.85" hidden="1" customHeight="1" x14ac:dyDescent="0.2">
      <c r="A168" s="81" t="s">
        <v>53</v>
      </c>
      <c r="B168" s="81" t="s">
        <v>54</v>
      </c>
      <c r="C168" s="81" t="s">
        <v>9</v>
      </c>
      <c r="D168" s="85" t="s">
        <v>55</v>
      </c>
      <c r="E168" s="72"/>
      <c r="F168" s="72"/>
      <c r="G168" s="73">
        <f t="shared" si="27"/>
        <v>0</v>
      </c>
      <c r="H168" s="52"/>
      <c r="I168" s="52"/>
      <c r="J168" s="52"/>
      <c r="K168" s="74"/>
      <c r="L168" s="75"/>
    </row>
    <row r="169" spans="1:13" s="5" customFormat="1" ht="101.25" customHeight="1" x14ac:dyDescent="0.2">
      <c r="A169" s="81"/>
      <c r="B169" s="81"/>
      <c r="C169" s="81"/>
      <c r="D169" s="85"/>
      <c r="E169" s="72" t="s">
        <v>241</v>
      </c>
      <c r="F169" s="72" t="s">
        <v>266</v>
      </c>
      <c r="G169" s="73">
        <f>H169+I169</f>
        <v>1402755</v>
      </c>
      <c r="H169" s="52">
        <f t="shared" ref="H169:J171" si="35">H170</f>
        <v>1332755</v>
      </c>
      <c r="I169" s="52">
        <f t="shared" si="35"/>
        <v>70000</v>
      </c>
      <c r="J169" s="52">
        <f t="shared" si="35"/>
        <v>70000</v>
      </c>
      <c r="K169" s="74"/>
      <c r="L169" s="75"/>
      <c r="M169" s="219">
        <v>14</v>
      </c>
    </row>
    <row r="170" spans="1:13" s="5" customFormat="1" ht="38.85" customHeight="1" x14ac:dyDescent="0.2">
      <c r="A170" s="79" t="s">
        <v>27</v>
      </c>
      <c r="B170" s="79"/>
      <c r="C170" s="79"/>
      <c r="D170" s="80" t="s">
        <v>29</v>
      </c>
      <c r="E170" s="72"/>
      <c r="F170" s="72"/>
      <c r="G170" s="73">
        <f>H170+I170</f>
        <v>1402755</v>
      </c>
      <c r="H170" s="52">
        <f t="shared" si="35"/>
        <v>1332755</v>
      </c>
      <c r="I170" s="52">
        <f t="shared" si="35"/>
        <v>70000</v>
      </c>
      <c r="J170" s="52">
        <f t="shared" si="35"/>
        <v>70000</v>
      </c>
      <c r="K170" s="74"/>
      <c r="L170" s="75"/>
    </row>
    <row r="171" spans="1:13" s="5" customFormat="1" ht="43.5" customHeight="1" x14ac:dyDescent="0.2">
      <c r="A171" s="79" t="s">
        <v>28</v>
      </c>
      <c r="B171" s="70"/>
      <c r="C171" s="70"/>
      <c r="D171" s="91" t="s">
        <v>29</v>
      </c>
      <c r="E171" s="72"/>
      <c r="F171" s="72"/>
      <c r="G171" s="73">
        <f>H171+I171</f>
        <v>1402755</v>
      </c>
      <c r="H171" s="52">
        <f t="shared" si="35"/>
        <v>1332755</v>
      </c>
      <c r="I171" s="52">
        <f t="shared" si="35"/>
        <v>70000</v>
      </c>
      <c r="J171" s="52">
        <f t="shared" si="35"/>
        <v>70000</v>
      </c>
      <c r="K171" s="74"/>
      <c r="L171" s="75"/>
    </row>
    <row r="172" spans="1:13" s="5" customFormat="1" ht="63.2" customHeight="1" x14ac:dyDescent="0.3">
      <c r="A172" s="81" t="s">
        <v>325</v>
      </c>
      <c r="B172" s="81" t="s">
        <v>19</v>
      </c>
      <c r="C172" s="81" t="s">
        <v>9</v>
      </c>
      <c r="D172" s="93" t="s">
        <v>350</v>
      </c>
      <c r="E172" s="72"/>
      <c r="F172" s="72"/>
      <c r="G172" s="83">
        <f>H172+I172</f>
        <v>1402755</v>
      </c>
      <c r="H172" s="84">
        <v>1332755</v>
      </c>
      <c r="I172" s="84">
        <v>70000</v>
      </c>
      <c r="J172" s="84">
        <v>70000</v>
      </c>
      <c r="K172" s="74"/>
      <c r="L172" s="75"/>
    </row>
    <row r="173" spans="1:13" s="5" customFormat="1" ht="68.099999999999994" customHeight="1" x14ac:dyDescent="0.2">
      <c r="A173" s="70"/>
      <c r="B173" s="70"/>
      <c r="C173" s="70"/>
      <c r="D173" s="71"/>
      <c r="E173" s="72" t="s">
        <v>242</v>
      </c>
      <c r="F173" s="72" t="s">
        <v>265</v>
      </c>
      <c r="G173" s="73">
        <f>H173+I173</f>
        <v>688475</v>
      </c>
      <c r="H173" s="52">
        <f t="shared" ref="H173:J174" si="36">H174</f>
        <v>688475</v>
      </c>
      <c r="I173" s="52">
        <f t="shared" si="36"/>
        <v>0</v>
      </c>
      <c r="J173" s="52">
        <f t="shared" si="36"/>
        <v>0</v>
      </c>
      <c r="K173" s="74"/>
      <c r="L173" s="75"/>
      <c r="M173" s="219">
        <v>15</v>
      </c>
    </row>
    <row r="174" spans="1:13" s="5" customFormat="1" ht="37.5" x14ac:dyDescent="0.2">
      <c r="A174" s="79" t="s">
        <v>27</v>
      </c>
      <c r="B174" s="79"/>
      <c r="C174" s="79"/>
      <c r="D174" s="80" t="s">
        <v>29</v>
      </c>
      <c r="E174" s="78"/>
      <c r="F174" s="78"/>
      <c r="G174" s="73">
        <f t="shared" si="27"/>
        <v>688475</v>
      </c>
      <c r="H174" s="52">
        <f t="shared" si="36"/>
        <v>688475</v>
      </c>
      <c r="I174" s="52">
        <f t="shared" si="36"/>
        <v>0</v>
      </c>
      <c r="J174" s="52">
        <f t="shared" si="36"/>
        <v>0</v>
      </c>
      <c r="K174" s="74"/>
      <c r="L174" s="75"/>
    </row>
    <row r="175" spans="1:13" s="5" customFormat="1" ht="37.5" x14ac:dyDescent="0.2">
      <c r="A175" s="79" t="s">
        <v>28</v>
      </c>
      <c r="B175" s="79"/>
      <c r="C175" s="79"/>
      <c r="D175" s="80" t="s">
        <v>29</v>
      </c>
      <c r="E175" s="78"/>
      <c r="F175" s="78"/>
      <c r="G175" s="73">
        <f t="shared" si="27"/>
        <v>688475</v>
      </c>
      <c r="H175" s="52">
        <f>H176+H177+H178</f>
        <v>688475</v>
      </c>
      <c r="I175" s="52">
        <f>I176+I177+I178</f>
        <v>0</v>
      </c>
      <c r="J175" s="52">
        <f>J176+J177+J178</f>
        <v>0</v>
      </c>
      <c r="K175" s="74"/>
      <c r="L175" s="75"/>
    </row>
    <row r="176" spans="1:13" s="5" customFormat="1" ht="56.25" x14ac:dyDescent="0.2">
      <c r="A176" s="81" t="s">
        <v>31</v>
      </c>
      <c r="B176" s="81" t="s">
        <v>32</v>
      </c>
      <c r="C176" s="81" t="s">
        <v>14</v>
      </c>
      <c r="D176" s="85" t="s">
        <v>82</v>
      </c>
      <c r="E176" s="78"/>
      <c r="F176" s="78"/>
      <c r="G176" s="83">
        <f t="shared" si="27"/>
        <v>126563</v>
      </c>
      <c r="H176" s="84">
        <f>112431+14132</f>
        <v>126563</v>
      </c>
      <c r="I176" s="84"/>
      <c r="J176" s="84"/>
      <c r="K176" s="74"/>
      <c r="L176" s="75"/>
    </row>
    <row r="177" spans="1:57" s="5" customFormat="1" ht="56.25" x14ac:dyDescent="0.2">
      <c r="A177" s="81" t="s">
        <v>83</v>
      </c>
      <c r="B177" s="81" t="s">
        <v>40</v>
      </c>
      <c r="C177" s="81" t="s">
        <v>14</v>
      </c>
      <c r="D177" s="85" t="s">
        <v>84</v>
      </c>
      <c r="E177" s="78"/>
      <c r="F177" s="78"/>
      <c r="G177" s="83">
        <f t="shared" si="27"/>
        <v>80541</v>
      </c>
      <c r="H177" s="84">
        <f>94673-14132</f>
        <v>80541</v>
      </c>
      <c r="I177" s="84"/>
      <c r="J177" s="84"/>
      <c r="K177" s="74"/>
      <c r="L177" s="75"/>
    </row>
    <row r="178" spans="1:57" s="26" customFormat="1" ht="75" x14ac:dyDescent="0.2">
      <c r="A178" s="70" t="s">
        <v>334</v>
      </c>
      <c r="B178" s="70" t="s">
        <v>42</v>
      </c>
      <c r="C178" s="70" t="s">
        <v>14</v>
      </c>
      <c r="D178" s="71" t="s">
        <v>351</v>
      </c>
      <c r="E178" s="78"/>
      <c r="F178" s="78"/>
      <c r="G178" s="83">
        <f t="shared" si="27"/>
        <v>481371</v>
      </c>
      <c r="H178" s="84">
        <f>331312+150059</f>
        <v>481371</v>
      </c>
      <c r="I178" s="52"/>
      <c r="J178" s="52"/>
      <c r="K178" s="74"/>
      <c r="L178" s="75"/>
    </row>
    <row r="179" spans="1:57" s="5" customFormat="1" ht="66.400000000000006" customHeight="1" x14ac:dyDescent="0.2">
      <c r="A179" s="70"/>
      <c r="B179" s="70"/>
      <c r="C179" s="70"/>
      <c r="D179" s="71"/>
      <c r="E179" s="72" t="s">
        <v>299</v>
      </c>
      <c r="F179" s="116" t="s">
        <v>312</v>
      </c>
      <c r="G179" s="73">
        <f t="shared" si="27"/>
        <v>397900</v>
      </c>
      <c r="H179" s="52">
        <f>H181</f>
        <v>0</v>
      </c>
      <c r="I179" s="52">
        <f>I181</f>
        <v>397900</v>
      </c>
      <c r="J179" s="52">
        <f>J181</f>
        <v>0</v>
      </c>
      <c r="K179" s="74"/>
      <c r="L179" s="75"/>
      <c r="M179" s="219">
        <v>16</v>
      </c>
    </row>
    <row r="180" spans="1:57" s="5" customFormat="1" ht="22.5" x14ac:dyDescent="0.2">
      <c r="A180" s="70"/>
      <c r="B180" s="70"/>
      <c r="C180" s="70"/>
      <c r="D180" s="71"/>
      <c r="E180" s="78" t="s">
        <v>34</v>
      </c>
      <c r="F180" s="78"/>
      <c r="G180" s="73">
        <f t="shared" si="27"/>
        <v>0</v>
      </c>
      <c r="H180" s="52"/>
      <c r="I180" s="52"/>
      <c r="J180" s="52"/>
      <c r="K180" s="74"/>
      <c r="L180" s="75"/>
    </row>
    <row r="181" spans="1:57" s="5" customFormat="1" ht="61.5" customHeight="1" x14ac:dyDescent="0.2">
      <c r="A181" s="79" t="s">
        <v>100</v>
      </c>
      <c r="B181" s="70"/>
      <c r="C181" s="70"/>
      <c r="D181" s="91" t="s">
        <v>23</v>
      </c>
      <c r="E181" s="78"/>
      <c r="F181" s="78"/>
      <c r="G181" s="73">
        <f t="shared" si="27"/>
        <v>397900</v>
      </c>
      <c r="H181" s="52">
        <f t="shared" ref="H181:J181" si="37">H182</f>
        <v>0</v>
      </c>
      <c r="I181" s="52">
        <f t="shared" si="37"/>
        <v>397900</v>
      </c>
      <c r="J181" s="52">
        <f t="shared" si="37"/>
        <v>0</v>
      </c>
      <c r="K181" s="74"/>
      <c r="L181" s="75"/>
    </row>
    <row r="182" spans="1:57" s="5" customFormat="1" ht="62.65" customHeight="1" x14ac:dyDescent="0.2">
      <c r="A182" s="79" t="s">
        <v>99</v>
      </c>
      <c r="B182" s="70"/>
      <c r="C182" s="70"/>
      <c r="D182" s="91" t="s">
        <v>23</v>
      </c>
      <c r="E182" s="78"/>
      <c r="F182" s="78"/>
      <c r="G182" s="73">
        <f>H182+I182</f>
        <v>397900</v>
      </c>
      <c r="H182" s="52">
        <f>H183+H184</f>
        <v>0</v>
      </c>
      <c r="I182" s="52">
        <f>I183+I184+I185</f>
        <v>397900</v>
      </c>
      <c r="J182" s="52">
        <f>J183+J184+J185</f>
        <v>0</v>
      </c>
      <c r="K182" s="74"/>
      <c r="L182" s="75"/>
    </row>
    <row r="183" spans="1:57" s="5" customFormat="1" ht="43.5" hidden="1" customHeight="1" x14ac:dyDescent="0.3">
      <c r="A183" s="81" t="s">
        <v>93</v>
      </c>
      <c r="B183" s="81" t="s">
        <v>41</v>
      </c>
      <c r="C183" s="81" t="s">
        <v>15</v>
      </c>
      <c r="D183" s="93" t="s">
        <v>73</v>
      </c>
      <c r="E183" s="78"/>
      <c r="F183" s="78"/>
      <c r="G183" s="83">
        <f t="shared" ref="G183:G184" si="38">H183+I183</f>
        <v>0</v>
      </c>
      <c r="H183" s="84"/>
      <c r="I183" s="84"/>
      <c r="J183" s="84"/>
      <c r="K183" s="74"/>
      <c r="L183" s="75"/>
    </row>
    <row r="184" spans="1:57" s="47" customFormat="1" ht="24.6" hidden="1" customHeight="1" x14ac:dyDescent="0.2">
      <c r="A184" s="81" t="s">
        <v>294</v>
      </c>
      <c r="B184" s="81" t="s">
        <v>295</v>
      </c>
      <c r="C184" s="81" t="s">
        <v>296</v>
      </c>
      <c r="D184" s="132" t="s">
        <v>297</v>
      </c>
      <c r="E184" s="133"/>
      <c r="F184" s="133"/>
      <c r="G184" s="83">
        <f t="shared" si="38"/>
        <v>0</v>
      </c>
      <c r="H184" s="84"/>
      <c r="I184" s="84"/>
      <c r="J184" s="84"/>
      <c r="K184" s="74"/>
      <c r="L184" s="75"/>
    </row>
    <row r="185" spans="1:57" s="34" customFormat="1" ht="39.4" customHeight="1" x14ac:dyDescent="0.2">
      <c r="A185" s="81" t="s">
        <v>119</v>
      </c>
      <c r="B185" s="81" t="s">
        <v>116</v>
      </c>
      <c r="C185" s="81" t="s">
        <v>117</v>
      </c>
      <c r="D185" s="117" t="s">
        <v>118</v>
      </c>
      <c r="E185" s="78"/>
      <c r="F185" s="78"/>
      <c r="G185" s="83">
        <f>H185+I185</f>
        <v>397900</v>
      </c>
      <c r="H185" s="52"/>
      <c r="I185" s="84">
        <v>397900</v>
      </c>
      <c r="J185" s="84"/>
      <c r="K185" s="74"/>
      <c r="L185" s="75"/>
    </row>
    <row r="186" spans="1:57" s="38" customFormat="1" ht="99" hidden="1" customHeight="1" x14ac:dyDescent="0.2">
      <c r="A186" s="79"/>
      <c r="B186" s="79"/>
      <c r="C186" s="79"/>
      <c r="D186" s="134"/>
      <c r="E186" s="135" t="s">
        <v>189</v>
      </c>
      <c r="F186" s="135" t="s">
        <v>165</v>
      </c>
      <c r="G186" s="73">
        <f>H186+I186</f>
        <v>0</v>
      </c>
      <c r="H186" s="52">
        <f>H187+H192</f>
        <v>0</v>
      </c>
      <c r="I186" s="52">
        <f>I187+I192</f>
        <v>0</v>
      </c>
      <c r="J186" s="52">
        <f>J187+J192</f>
        <v>0</v>
      </c>
      <c r="K186" s="136"/>
      <c r="L186" s="137"/>
    </row>
    <row r="187" spans="1:57" s="38" customFormat="1" ht="22.5" hidden="1" x14ac:dyDescent="0.2">
      <c r="A187" s="79" t="s">
        <v>52</v>
      </c>
      <c r="B187" s="79"/>
      <c r="C187" s="79"/>
      <c r="D187" s="91" t="s">
        <v>24</v>
      </c>
      <c r="E187" s="138"/>
      <c r="F187" s="138"/>
      <c r="G187" s="73">
        <f>H187+I187</f>
        <v>0</v>
      </c>
      <c r="H187" s="52">
        <f>H188</f>
        <v>0</v>
      </c>
      <c r="I187" s="52">
        <f>I188</f>
        <v>0</v>
      </c>
      <c r="J187" s="52">
        <f>J188</f>
        <v>0</v>
      </c>
      <c r="K187" s="136"/>
      <c r="L187" s="137"/>
    </row>
    <row r="188" spans="1:57" s="38" customFormat="1" ht="22.5" hidden="1" x14ac:dyDescent="0.2">
      <c r="A188" s="79" t="s">
        <v>51</v>
      </c>
      <c r="B188" s="79"/>
      <c r="C188" s="79"/>
      <c r="D188" s="91" t="s">
        <v>24</v>
      </c>
      <c r="E188" s="138"/>
      <c r="F188" s="138"/>
      <c r="G188" s="73">
        <f t="shared" ref="G188:G224" si="39">H188+I188</f>
        <v>0</v>
      </c>
      <c r="H188" s="52">
        <f>H189+H191</f>
        <v>0</v>
      </c>
      <c r="I188" s="52">
        <f>I189+I191</f>
        <v>0</v>
      </c>
      <c r="J188" s="52">
        <f>J189+J191</f>
        <v>0</v>
      </c>
      <c r="K188" s="136"/>
      <c r="L188" s="137"/>
    </row>
    <row r="189" spans="1:57" s="38" customFormat="1" ht="22.5" hidden="1" x14ac:dyDescent="0.2">
      <c r="A189" s="98" t="s">
        <v>157</v>
      </c>
      <c r="B189" s="98" t="s">
        <v>158</v>
      </c>
      <c r="C189" s="98" t="s">
        <v>159</v>
      </c>
      <c r="D189" s="139" t="s">
        <v>160</v>
      </c>
      <c r="E189" s="138"/>
      <c r="F189" s="138"/>
      <c r="G189" s="73">
        <f t="shared" si="39"/>
        <v>0</v>
      </c>
      <c r="H189" s="52"/>
      <c r="I189" s="52"/>
      <c r="J189" s="52"/>
      <c r="K189" s="136"/>
      <c r="L189" s="137"/>
    </row>
    <row r="190" spans="1:57" s="39" customFormat="1" ht="56.25" hidden="1" x14ac:dyDescent="0.3">
      <c r="A190" s="98"/>
      <c r="B190" s="98"/>
      <c r="C190" s="98"/>
      <c r="D190" s="140" t="s">
        <v>164</v>
      </c>
      <c r="E190" s="72"/>
      <c r="F190" s="72"/>
      <c r="G190" s="73">
        <f t="shared" si="39"/>
        <v>0</v>
      </c>
      <c r="H190" s="52"/>
      <c r="I190" s="52"/>
      <c r="J190" s="52"/>
      <c r="K190" s="136"/>
      <c r="L190" s="137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</row>
    <row r="191" spans="1:57" s="40" customFormat="1" ht="168.75" hidden="1" x14ac:dyDescent="0.2">
      <c r="A191" s="81" t="s">
        <v>180</v>
      </c>
      <c r="B191" s="81" t="s">
        <v>162</v>
      </c>
      <c r="C191" s="81" t="s">
        <v>35</v>
      </c>
      <c r="D191" s="85" t="s">
        <v>161</v>
      </c>
      <c r="E191" s="141"/>
      <c r="F191" s="72"/>
      <c r="G191" s="73">
        <f t="shared" si="39"/>
        <v>0</v>
      </c>
      <c r="H191" s="52"/>
      <c r="I191" s="52"/>
      <c r="J191" s="52"/>
      <c r="K191" s="74"/>
      <c r="L191" s="75"/>
    </row>
    <row r="192" spans="1:57" s="40" customFormat="1" ht="56.25" hidden="1" x14ac:dyDescent="0.2">
      <c r="A192" s="79" t="s">
        <v>100</v>
      </c>
      <c r="B192" s="70"/>
      <c r="C192" s="70"/>
      <c r="D192" s="91" t="s">
        <v>23</v>
      </c>
      <c r="E192" s="142"/>
      <c r="F192" s="78"/>
      <c r="G192" s="143">
        <f t="shared" si="39"/>
        <v>0</v>
      </c>
      <c r="H192" s="52">
        <f t="shared" ref="H192:J193" si="40">H193</f>
        <v>0</v>
      </c>
      <c r="I192" s="52">
        <f t="shared" si="40"/>
        <v>0</v>
      </c>
      <c r="J192" s="52">
        <f t="shared" si="40"/>
        <v>0</v>
      </c>
      <c r="K192" s="74"/>
      <c r="L192" s="75"/>
    </row>
    <row r="193" spans="1:13" s="40" customFormat="1" ht="56.25" hidden="1" x14ac:dyDescent="0.2">
      <c r="A193" s="79" t="s">
        <v>99</v>
      </c>
      <c r="B193" s="70"/>
      <c r="C193" s="70"/>
      <c r="D193" s="91" t="s">
        <v>23</v>
      </c>
      <c r="E193" s="142"/>
      <c r="F193" s="78"/>
      <c r="G193" s="143">
        <f t="shared" si="39"/>
        <v>0</v>
      </c>
      <c r="H193" s="52">
        <f t="shared" si="40"/>
        <v>0</v>
      </c>
      <c r="I193" s="52">
        <f t="shared" si="40"/>
        <v>0</v>
      </c>
      <c r="J193" s="52">
        <f t="shared" si="40"/>
        <v>0</v>
      </c>
      <c r="K193" s="74"/>
      <c r="L193" s="75"/>
    </row>
    <row r="194" spans="1:13" s="40" customFormat="1" ht="22.5" hidden="1" x14ac:dyDescent="0.3">
      <c r="A194" s="144" t="s">
        <v>97</v>
      </c>
      <c r="B194" s="81" t="s">
        <v>85</v>
      </c>
      <c r="C194" s="81" t="s">
        <v>44</v>
      </c>
      <c r="D194" s="96" t="s">
        <v>86</v>
      </c>
      <c r="E194" s="142"/>
      <c r="F194" s="78"/>
      <c r="G194" s="143">
        <f t="shared" si="39"/>
        <v>0</v>
      </c>
      <c r="H194" s="52"/>
      <c r="I194" s="52"/>
      <c r="J194" s="52"/>
      <c r="K194" s="74"/>
      <c r="L194" s="75"/>
    </row>
    <row r="195" spans="1:13" s="40" customFormat="1" ht="72" hidden="1" customHeight="1" x14ac:dyDescent="0.3">
      <c r="A195" s="145"/>
      <c r="B195" s="81"/>
      <c r="C195" s="146"/>
      <c r="D195" s="147"/>
      <c r="E195" s="72" t="s">
        <v>222</v>
      </c>
      <c r="F195" s="72" t="s">
        <v>223</v>
      </c>
      <c r="G195" s="73">
        <f t="shared" si="39"/>
        <v>0</v>
      </c>
      <c r="H195" s="52">
        <f t="shared" ref="H195:J196" si="41">H196</f>
        <v>0</v>
      </c>
      <c r="I195" s="52">
        <f t="shared" si="41"/>
        <v>0</v>
      </c>
      <c r="J195" s="52">
        <f t="shared" si="41"/>
        <v>0</v>
      </c>
      <c r="K195" s="74"/>
      <c r="L195" s="75"/>
    </row>
    <row r="196" spans="1:13" s="40" customFormat="1" ht="37.5" hidden="1" x14ac:dyDescent="0.3">
      <c r="A196" s="79" t="s">
        <v>64</v>
      </c>
      <c r="B196" s="98"/>
      <c r="C196" s="148"/>
      <c r="D196" s="149" t="s">
        <v>33</v>
      </c>
      <c r="E196" s="72"/>
      <c r="F196" s="72"/>
      <c r="G196" s="73">
        <f t="shared" si="39"/>
        <v>0</v>
      </c>
      <c r="H196" s="52">
        <f t="shared" si="41"/>
        <v>0</v>
      </c>
      <c r="I196" s="52">
        <f t="shared" si="41"/>
        <v>0</v>
      </c>
      <c r="J196" s="52">
        <f t="shared" si="41"/>
        <v>0</v>
      </c>
      <c r="K196" s="74"/>
      <c r="L196" s="75"/>
    </row>
    <row r="197" spans="1:13" s="40" customFormat="1" ht="37.5" hidden="1" x14ac:dyDescent="0.3">
      <c r="A197" s="79" t="s">
        <v>63</v>
      </c>
      <c r="B197" s="81"/>
      <c r="C197" s="146"/>
      <c r="D197" s="147" t="s">
        <v>33</v>
      </c>
      <c r="E197" s="72"/>
      <c r="F197" s="72"/>
      <c r="G197" s="73">
        <f t="shared" si="39"/>
        <v>0</v>
      </c>
      <c r="H197" s="52">
        <f>H198</f>
        <v>0</v>
      </c>
      <c r="I197" s="52">
        <f>I199</f>
        <v>0</v>
      </c>
      <c r="J197" s="52">
        <f>J199</f>
        <v>0</v>
      </c>
      <c r="K197" s="74"/>
      <c r="L197" s="75"/>
    </row>
    <row r="198" spans="1:13" s="40" customFormat="1" ht="37.5" hidden="1" x14ac:dyDescent="0.2">
      <c r="A198" s="81" t="s">
        <v>140</v>
      </c>
      <c r="B198" s="81" t="s">
        <v>102</v>
      </c>
      <c r="C198" s="81" t="s">
        <v>13</v>
      </c>
      <c r="D198" s="92" t="s">
        <v>141</v>
      </c>
      <c r="E198" s="72"/>
      <c r="F198" s="72"/>
      <c r="G198" s="73">
        <f t="shared" si="39"/>
        <v>0</v>
      </c>
      <c r="H198" s="84"/>
      <c r="I198" s="52"/>
      <c r="J198" s="52"/>
      <c r="K198" s="74"/>
      <c r="L198" s="75"/>
    </row>
    <row r="199" spans="1:13" s="40" customFormat="1" ht="150" hidden="1" x14ac:dyDescent="0.3">
      <c r="A199" s="81" t="s">
        <v>87</v>
      </c>
      <c r="B199" s="81" t="s">
        <v>88</v>
      </c>
      <c r="C199" s="81" t="s">
        <v>35</v>
      </c>
      <c r="D199" s="150" t="s">
        <v>89</v>
      </c>
      <c r="E199" s="72"/>
      <c r="F199" s="72"/>
      <c r="G199" s="73">
        <f t="shared" si="39"/>
        <v>0</v>
      </c>
      <c r="H199" s="52"/>
      <c r="I199" s="52"/>
      <c r="J199" s="52"/>
      <c r="K199" s="74"/>
      <c r="L199" s="75"/>
    </row>
    <row r="200" spans="1:13" s="40" customFormat="1" ht="37.5" hidden="1" x14ac:dyDescent="0.3">
      <c r="A200" s="145"/>
      <c r="B200" s="81"/>
      <c r="C200" s="151"/>
      <c r="D200" s="147"/>
      <c r="E200" s="72" t="s">
        <v>155</v>
      </c>
      <c r="F200" s="113" t="s">
        <v>198</v>
      </c>
      <c r="G200" s="73">
        <f t="shared" si="39"/>
        <v>0</v>
      </c>
      <c r="H200" s="52">
        <f t="shared" ref="H200:J201" si="42">H201</f>
        <v>0</v>
      </c>
      <c r="I200" s="52">
        <f t="shared" si="42"/>
        <v>0</v>
      </c>
      <c r="J200" s="52">
        <f t="shared" si="42"/>
        <v>0</v>
      </c>
      <c r="K200" s="74"/>
      <c r="L200" s="75"/>
    </row>
    <row r="201" spans="1:13" s="40" customFormat="1" ht="37.5" hidden="1" x14ac:dyDescent="0.3">
      <c r="A201" s="152" t="s">
        <v>64</v>
      </c>
      <c r="B201" s="98"/>
      <c r="C201" s="148"/>
      <c r="D201" s="149" t="s">
        <v>33</v>
      </c>
      <c r="E201" s="72"/>
      <c r="F201" s="72"/>
      <c r="G201" s="73">
        <f t="shared" si="39"/>
        <v>0</v>
      </c>
      <c r="H201" s="52">
        <f t="shared" si="42"/>
        <v>0</v>
      </c>
      <c r="I201" s="52">
        <f t="shared" si="42"/>
        <v>0</v>
      </c>
      <c r="J201" s="52">
        <f t="shared" si="42"/>
        <v>0</v>
      </c>
      <c r="K201" s="74"/>
      <c r="L201" s="75"/>
    </row>
    <row r="202" spans="1:13" s="40" customFormat="1" ht="37.5" hidden="1" x14ac:dyDescent="0.3">
      <c r="A202" s="81" t="s">
        <v>195</v>
      </c>
      <c r="B202" s="81" t="s">
        <v>175</v>
      </c>
      <c r="C202" s="81" t="s">
        <v>181</v>
      </c>
      <c r="D202" s="100" t="s">
        <v>176</v>
      </c>
      <c r="E202" s="72"/>
      <c r="F202" s="72"/>
      <c r="G202" s="83">
        <f t="shared" si="39"/>
        <v>0</v>
      </c>
      <c r="H202" s="84"/>
      <c r="I202" s="52"/>
      <c r="J202" s="52"/>
      <c r="K202" s="74"/>
      <c r="L202" s="75"/>
    </row>
    <row r="203" spans="1:13" s="40" customFormat="1" ht="56.25" hidden="1" x14ac:dyDescent="0.3">
      <c r="A203" s="81"/>
      <c r="B203" s="81"/>
      <c r="C203" s="81"/>
      <c r="D203" s="82"/>
      <c r="E203" s="72" t="s">
        <v>122</v>
      </c>
      <c r="F203" s="72"/>
      <c r="G203" s="143">
        <f t="shared" si="39"/>
        <v>0</v>
      </c>
      <c r="H203" s="52">
        <f t="shared" ref="H203:J204" si="43">H204</f>
        <v>0</v>
      </c>
      <c r="I203" s="52">
        <f t="shared" si="43"/>
        <v>0</v>
      </c>
      <c r="J203" s="52">
        <f t="shared" si="43"/>
        <v>0</v>
      </c>
      <c r="K203" s="74"/>
      <c r="L203" s="75"/>
    </row>
    <row r="204" spans="1:13" s="40" customFormat="1" ht="37.5" hidden="1" x14ac:dyDescent="0.2">
      <c r="A204" s="79" t="s">
        <v>48</v>
      </c>
      <c r="B204" s="79"/>
      <c r="C204" s="79"/>
      <c r="D204" s="80" t="s">
        <v>18</v>
      </c>
      <c r="E204" s="72"/>
      <c r="F204" s="72"/>
      <c r="G204" s="143">
        <f t="shared" si="39"/>
        <v>0</v>
      </c>
      <c r="H204" s="52">
        <f t="shared" si="43"/>
        <v>0</v>
      </c>
      <c r="I204" s="52">
        <f t="shared" si="43"/>
        <v>0</v>
      </c>
      <c r="J204" s="52">
        <f t="shared" si="43"/>
        <v>0</v>
      </c>
      <c r="K204" s="74"/>
      <c r="L204" s="75"/>
    </row>
    <row r="205" spans="1:13" s="40" customFormat="1" ht="37.5" hidden="1" x14ac:dyDescent="0.2">
      <c r="A205" s="81" t="s">
        <v>123</v>
      </c>
      <c r="B205" s="81" t="s">
        <v>124</v>
      </c>
      <c r="C205" s="81" t="s">
        <v>125</v>
      </c>
      <c r="D205" s="153" t="s">
        <v>126</v>
      </c>
      <c r="E205" s="72"/>
      <c r="F205" s="72"/>
      <c r="G205" s="143">
        <f t="shared" si="39"/>
        <v>0</v>
      </c>
      <c r="H205" s="52"/>
      <c r="I205" s="52"/>
      <c r="J205" s="52"/>
      <c r="K205" s="74"/>
      <c r="L205" s="75"/>
    </row>
    <row r="206" spans="1:13" s="34" customFormat="1" ht="114.75" customHeight="1" x14ac:dyDescent="0.2">
      <c r="A206" s="81"/>
      <c r="B206" s="81"/>
      <c r="C206" s="81"/>
      <c r="D206" s="153"/>
      <c r="E206" s="72" t="s">
        <v>343</v>
      </c>
      <c r="F206" s="72" t="s">
        <v>344</v>
      </c>
      <c r="G206" s="73">
        <f>H206+I206</f>
        <v>522720</v>
      </c>
      <c r="H206" s="52">
        <f>H207+H212</f>
        <v>522720</v>
      </c>
      <c r="I206" s="52">
        <f>I207+I212</f>
        <v>0</v>
      </c>
      <c r="J206" s="52">
        <f t="shared" ref="J206" si="44">J207+J212</f>
        <v>0</v>
      </c>
      <c r="K206" s="74"/>
      <c r="L206" s="75"/>
      <c r="M206" s="219">
        <v>21</v>
      </c>
    </row>
    <row r="207" spans="1:13" s="34" customFormat="1" ht="42.75" customHeight="1" x14ac:dyDescent="0.3">
      <c r="A207" s="152" t="s">
        <v>64</v>
      </c>
      <c r="B207" s="98"/>
      <c r="C207" s="148"/>
      <c r="D207" s="154" t="s">
        <v>33</v>
      </c>
      <c r="E207" s="72"/>
      <c r="F207" s="72"/>
      <c r="G207" s="73">
        <f t="shared" si="39"/>
        <v>522720</v>
      </c>
      <c r="H207" s="52">
        <f>H208</f>
        <v>522720</v>
      </c>
      <c r="I207" s="52">
        <f t="shared" ref="I207:J207" si="45">I208</f>
        <v>0</v>
      </c>
      <c r="J207" s="52">
        <f t="shared" si="45"/>
        <v>0</v>
      </c>
      <c r="K207" s="74"/>
      <c r="L207" s="75"/>
    </row>
    <row r="208" spans="1:13" s="34" customFormat="1" ht="45" customHeight="1" x14ac:dyDescent="0.2">
      <c r="A208" s="79" t="s">
        <v>63</v>
      </c>
      <c r="B208" s="79"/>
      <c r="C208" s="79"/>
      <c r="D208" s="80" t="s">
        <v>33</v>
      </c>
      <c r="E208" s="95"/>
      <c r="F208" s="95"/>
      <c r="G208" s="84">
        <f>G211+G210+G209</f>
        <v>522720</v>
      </c>
      <c r="H208" s="84">
        <f>H211+H210+H209</f>
        <v>522720</v>
      </c>
      <c r="I208" s="84">
        <f t="shared" ref="I208:J208" si="46">I211+I210+I209</f>
        <v>0</v>
      </c>
      <c r="J208" s="84">
        <f t="shared" si="46"/>
        <v>0</v>
      </c>
      <c r="K208" s="74"/>
      <c r="L208" s="75"/>
    </row>
    <row r="209" spans="1:12" s="5" customFormat="1" ht="27.75" customHeight="1" x14ac:dyDescent="0.3">
      <c r="A209" s="81" t="s">
        <v>217</v>
      </c>
      <c r="B209" s="81" t="s">
        <v>218</v>
      </c>
      <c r="C209" s="81" t="s">
        <v>219</v>
      </c>
      <c r="D209" s="96" t="s">
        <v>220</v>
      </c>
      <c r="E209" s="72"/>
      <c r="F209" s="72"/>
      <c r="G209" s="83">
        <f>H209+I209</f>
        <v>522720</v>
      </c>
      <c r="H209" s="84">
        <v>522720</v>
      </c>
      <c r="I209" s="84"/>
      <c r="J209" s="84"/>
      <c r="K209" s="74"/>
      <c r="L209" s="75"/>
    </row>
    <row r="210" spans="1:12" s="40" customFormat="1" ht="45" hidden="1" customHeight="1" x14ac:dyDescent="0.2">
      <c r="A210" s="176" t="s">
        <v>128</v>
      </c>
      <c r="B210" s="176" t="s">
        <v>71</v>
      </c>
      <c r="C210" s="176" t="s">
        <v>4</v>
      </c>
      <c r="D210" s="221" t="s">
        <v>72</v>
      </c>
      <c r="E210" s="95"/>
      <c r="F210" s="95"/>
      <c r="G210" s="83">
        <f>H210+I210</f>
        <v>0</v>
      </c>
      <c r="H210" s="84"/>
      <c r="I210" s="84"/>
      <c r="J210" s="84"/>
      <c r="K210" s="74"/>
      <c r="L210" s="75"/>
    </row>
    <row r="211" spans="1:12" s="40" customFormat="1" ht="61.5" hidden="1" customHeight="1" x14ac:dyDescent="0.3">
      <c r="A211" s="180" t="s">
        <v>61</v>
      </c>
      <c r="B211" s="180" t="s">
        <v>62</v>
      </c>
      <c r="C211" s="180" t="s">
        <v>4</v>
      </c>
      <c r="D211" s="192" t="s">
        <v>120</v>
      </c>
      <c r="E211" s="183"/>
      <c r="F211" s="183"/>
      <c r="G211" s="193">
        <f t="shared" si="39"/>
        <v>0</v>
      </c>
      <c r="H211" s="191"/>
      <c r="I211" s="191"/>
      <c r="J211" s="191"/>
      <c r="K211" s="185"/>
    </row>
    <row r="212" spans="1:12" s="40" customFormat="1" ht="56.25" hidden="1" x14ac:dyDescent="0.3">
      <c r="A212" s="187" t="s">
        <v>100</v>
      </c>
      <c r="B212" s="180"/>
      <c r="C212" s="180"/>
      <c r="D212" s="194" t="s">
        <v>23</v>
      </c>
      <c r="E212" s="190"/>
      <c r="F212" s="190"/>
      <c r="G212" s="195">
        <f>G213</f>
        <v>0</v>
      </c>
      <c r="H212" s="191"/>
      <c r="I212" s="184">
        <f t="shared" ref="I212:J213" si="47">I213</f>
        <v>0</v>
      </c>
      <c r="J212" s="184">
        <f t="shared" si="47"/>
        <v>0</v>
      </c>
      <c r="K212" s="185"/>
    </row>
    <row r="213" spans="1:12" s="40" customFormat="1" ht="56.25" hidden="1" x14ac:dyDescent="0.3">
      <c r="A213" s="187" t="s">
        <v>99</v>
      </c>
      <c r="B213" s="180"/>
      <c r="C213" s="180"/>
      <c r="D213" s="194" t="s">
        <v>23</v>
      </c>
      <c r="E213" s="190"/>
      <c r="F213" s="190"/>
      <c r="G213" s="195">
        <f>G214</f>
        <v>0</v>
      </c>
      <c r="H213" s="191"/>
      <c r="I213" s="184">
        <f t="shared" si="47"/>
        <v>0</v>
      </c>
      <c r="J213" s="184">
        <f t="shared" si="47"/>
        <v>0</v>
      </c>
      <c r="K213" s="185"/>
    </row>
    <row r="214" spans="1:12" s="40" customFormat="1" ht="34.15" hidden="1" customHeight="1" x14ac:dyDescent="0.3">
      <c r="A214" s="180" t="s">
        <v>93</v>
      </c>
      <c r="B214" s="180" t="s">
        <v>41</v>
      </c>
      <c r="C214" s="180" t="s">
        <v>15</v>
      </c>
      <c r="D214" s="196" t="s">
        <v>73</v>
      </c>
      <c r="E214" s="190"/>
      <c r="F214" s="190"/>
      <c r="G214" s="193">
        <f>H214+I214</f>
        <v>0</v>
      </c>
      <c r="H214" s="191"/>
      <c r="I214" s="191"/>
      <c r="J214" s="191"/>
      <c r="K214" s="185"/>
    </row>
    <row r="215" spans="1:12" s="40" customFormat="1" ht="63" hidden="1" customHeight="1" x14ac:dyDescent="0.3">
      <c r="A215" s="180"/>
      <c r="B215" s="180"/>
      <c r="C215" s="180"/>
      <c r="D215" s="197"/>
      <c r="E215" s="183" t="s">
        <v>280</v>
      </c>
      <c r="F215" s="183" t="s">
        <v>281</v>
      </c>
      <c r="G215" s="195">
        <f t="shared" si="39"/>
        <v>0</v>
      </c>
      <c r="H215" s="184">
        <f t="shared" ref="H215:J216" si="48">H216</f>
        <v>0</v>
      </c>
      <c r="I215" s="184">
        <f t="shared" si="48"/>
        <v>0</v>
      </c>
      <c r="J215" s="184">
        <f t="shared" si="48"/>
        <v>0</v>
      </c>
      <c r="K215" s="185"/>
    </row>
    <row r="216" spans="1:12" s="40" customFormat="1" ht="37.5" hidden="1" x14ac:dyDescent="0.3">
      <c r="A216" s="198" t="s">
        <v>64</v>
      </c>
      <c r="B216" s="187"/>
      <c r="C216" s="199"/>
      <c r="D216" s="200" t="s">
        <v>33</v>
      </c>
      <c r="E216" s="183"/>
      <c r="F216" s="183"/>
      <c r="G216" s="195">
        <f t="shared" si="39"/>
        <v>0</v>
      </c>
      <c r="H216" s="184">
        <f t="shared" si="48"/>
        <v>0</v>
      </c>
      <c r="I216" s="184">
        <f t="shared" si="48"/>
        <v>0</v>
      </c>
      <c r="J216" s="184">
        <f t="shared" si="48"/>
        <v>0</v>
      </c>
      <c r="K216" s="185"/>
    </row>
    <row r="217" spans="1:12" s="40" customFormat="1" ht="37.5" hidden="1" x14ac:dyDescent="0.2">
      <c r="A217" s="180" t="s">
        <v>140</v>
      </c>
      <c r="B217" s="180" t="s">
        <v>102</v>
      </c>
      <c r="C217" s="180" t="s">
        <v>13</v>
      </c>
      <c r="D217" s="201" t="s">
        <v>141</v>
      </c>
      <c r="E217" s="183"/>
      <c r="F217" s="183"/>
      <c r="G217" s="193">
        <f t="shared" si="39"/>
        <v>0</v>
      </c>
      <c r="H217" s="191"/>
      <c r="I217" s="184"/>
      <c r="J217" s="184"/>
      <c r="K217" s="185"/>
    </row>
    <row r="218" spans="1:12" s="40" customFormat="1" ht="93.75" hidden="1" x14ac:dyDescent="0.2">
      <c r="A218" s="180"/>
      <c r="B218" s="180"/>
      <c r="C218" s="180"/>
      <c r="D218" s="201"/>
      <c r="E218" s="202" t="s">
        <v>221</v>
      </c>
      <c r="F218" s="199" t="s">
        <v>264</v>
      </c>
      <c r="G218" s="195">
        <f t="shared" si="39"/>
        <v>0</v>
      </c>
      <c r="H218" s="184">
        <f>H219</f>
        <v>0</v>
      </c>
      <c r="I218" s="184">
        <f t="shared" ref="I218:J220" si="49">I219</f>
        <v>0</v>
      </c>
      <c r="J218" s="184">
        <f t="shared" si="49"/>
        <v>0</v>
      </c>
      <c r="K218" s="185"/>
    </row>
    <row r="219" spans="1:12" s="40" customFormat="1" ht="37.5" hidden="1" x14ac:dyDescent="0.2">
      <c r="A219" s="187" t="s">
        <v>64</v>
      </c>
      <c r="B219" s="187"/>
      <c r="C219" s="187"/>
      <c r="D219" s="203" t="s">
        <v>33</v>
      </c>
      <c r="E219" s="204"/>
      <c r="F219" s="205"/>
      <c r="G219" s="193">
        <f t="shared" si="39"/>
        <v>0</v>
      </c>
      <c r="H219" s="191">
        <f>H220</f>
        <v>0</v>
      </c>
      <c r="I219" s="184">
        <f t="shared" si="49"/>
        <v>0</v>
      </c>
      <c r="J219" s="184">
        <f t="shared" si="49"/>
        <v>0</v>
      </c>
      <c r="K219" s="185"/>
    </row>
    <row r="220" spans="1:12" s="40" customFormat="1" ht="37.5" hidden="1" x14ac:dyDescent="0.2">
      <c r="A220" s="186" t="s">
        <v>63</v>
      </c>
      <c r="B220" s="186"/>
      <c r="C220" s="186"/>
      <c r="D220" s="189" t="s">
        <v>33</v>
      </c>
      <c r="E220" s="183"/>
      <c r="F220" s="183"/>
      <c r="G220" s="193">
        <f t="shared" si="39"/>
        <v>0</v>
      </c>
      <c r="H220" s="191">
        <f>H221</f>
        <v>0</v>
      </c>
      <c r="I220" s="184">
        <f t="shared" si="49"/>
        <v>0</v>
      </c>
      <c r="J220" s="184">
        <f t="shared" si="49"/>
        <v>0</v>
      </c>
      <c r="K220" s="185"/>
    </row>
    <row r="221" spans="1:12" s="40" customFormat="1" ht="75" hidden="1" x14ac:dyDescent="0.2">
      <c r="A221" s="180" t="s">
        <v>61</v>
      </c>
      <c r="B221" s="180" t="s">
        <v>62</v>
      </c>
      <c r="C221" s="180" t="s">
        <v>4</v>
      </c>
      <c r="D221" s="201" t="s">
        <v>120</v>
      </c>
      <c r="E221" s="183"/>
      <c r="F221" s="183"/>
      <c r="G221" s="193">
        <f t="shared" si="39"/>
        <v>0</v>
      </c>
      <c r="H221" s="191"/>
      <c r="I221" s="184"/>
      <c r="J221" s="184"/>
      <c r="K221" s="185"/>
    </row>
    <row r="222" spans="1:12" s="40" customFormat="1" ht="37.5" hidden="1" x14ac:dyDescent="0.2">
      <c r="A222" s="187" t="s">
        <v>64</v>
      </c>
      <c r="B222" s="187"/>
      <c r="C222" s="187"/>
      <c r="D222" s="206" t="s">
        <v>33</v>
      </c>
      <c r="E222" s="183"/>
      <c r="F222" s="183"/>
      <c r="G222" s="195">
        <f t="shared" si="39"/>
        <v>0</v>
      </c>
      <c r="H222" s="184">
        <f t="shared" ref="H222:J223" si="50">H223</f>
        <v>0</v>
      </c>
      <c r="I222" s="184">
        <f t="shared" si="50"/>
        <v>0</v>
      </c>
      <c r="J222" s="184">
        <f t="shared" si="50"/>
        <v>0</v>
      </c>
      <c r="K222" s="185"/>
    </row>
    <row r="223" spans="1:12" s="40" customFormat="1" ht="37.5" hidden="1" x14ac:dyDescent="0.2">
      <c r="A223" s="186" t="s">
        <v>63</v>
      </c>
      <c r="B223" s="186"/>
      <c r="C223" s="186"/>
      <c r="D223" s="189" t="s">
        <v>33</v>
      </c>
      <c r="E223" s="183"/>
      <c r="F223" s="183"/>
      <c r="G223" s="195">
        <f t="shared" si="39"/>
        <v>0</v>
      </c>
      <c r="H223" s="184">
        <f t="shared" si="50"/>
        <v>0</v>
      </c>
      <c r="I223" s="184">
        <f t="shared" si="50"/>
        <v>0</v>
      </c>
      <c r="J223" s="184">
        <f t="shared" si="50"/>
        <v>0</v>
      </c>
      <c r="K223" s="185"/>
    </row>
    <row r="224" spans="1:12" s="40" customFormat="1" ht="37.5" hidden="1" x14ac:dyDescent="0.3">
      <c r="A224" s="180" t="s">
        <v>65</v>
      </c>
      <c r="B224" s="180" t="s">
        <v>4</v>
      </c>
      <c r="C224" s="180" t="s">
        <v>5</v>
      </c>
      <c r="D224" s="192" t="s">
        <v>66</v>
      </c>
      <c r="E224" s="183"/>
      <c r="F224" s="183"/>
      <c r="G224" s="195">
        <f t="shared" si="39"/>
        <v>0</v>
      </c>
      <c r="H224" s="184"/>
      <c r="I224" s="184"/>
      <c r="J224" s="184"/>
      <c r="K224" s="185"/>
    </row>
    <row r="225" spans="1:13" s="34" customFormat="1" ht="69" customHeight="1" x14ac:dyDescent="0.3">
      <c r="A225" s="81"/>
      <c r="B225" s="81"/>
      <c r="C225" s="81"/>
      <c r="D225" s="96"/>
      <c r="E225" s="157" t="s">
        <v>304</v>
      </c>
      <c r="F225" s="72" t="s">
        <v>361</v>
      </c>
      <c r="G225" s="73">
        <f>G226+G229</f>
        <v>142552</v>
      </c>
      <c r="H225" s="52">
        <f>H226+H229</f>
        <v>0</v>
      </c>
      <c r="I225" s="52">
        <f t="shared" ref="I225:J225" si="51">I226+I229</f>
        <v>142552</v>
      </c>
      <c r="J225" s="52">
        <f t="shared" si="51"/>
        <v>142552</v>
      </c>
      <c r="K225" s="74"/>
      <c r="L225" s="75"/>
      <c r="M225" s="219">
        <v>24</v>
      </c>
    </row>
    <row r="226" spans="1:13" s="34" customFormat="1" ht="37.5" hidden="1" x14ac:dyDescent="0.2">
      <c r="A226" s="98" t="s">
        <v>64</v>
      </c>
      <c r="B226" s="98"/>
      <c r="C226" s="98"/>
      <c r="D226" s="156" t="s">
        <v>33</v>
      </c>
      <c r="E226" s="72"/>
      <c r="F226" s="72"/>
      <c r="G226" s="73">
        <f>H226+I226</f>
        <v>0</v>
      </c>
      <c r="H226" s="52">
        <f t="shared" ref="H226:J227" si="52">H227</f>
        <v>0</v>
      </c>
      <c r="I226" s="52">
        <f t="shared" si="52"/>
        <v>0</v>
      </c>
      <c r="J226" s="52">
        <f t="shared" si="52"/>
        <v>0</v>
      </c>
      <c r="K226" s="74"/>
      <c r="L226" s="75"/>
    </row>
    <row r="227" spans="1:13" s="34" customFormat="1" ht="37.5" hidden="1" x14ac:dyDescent="0.2">
      <c r="A227" s="79" t="s">
        <v>63</v>
      </c>
      <c r="B227" s="79"/>
      <c r="C227" s="79"/>
      <c r="D227" s="80" t="s">
        <v>33</v>
      </c>
      <c r="E227" s="72"/>
      <c r="F227" s="72"/>
      <c r="G227" s="73">
        <f>H227+I227</f>
        <v>0</v>
      </c>
      <c r="H227" s="52">
        <f t="shared" si="52"/>
        <v>0</v>
      </c>
      <c r="I227" s="52">
        <f t="shared" si="52"/>
        <v>0</v>
      </c>
      <c r="J227" s="52">
        <f t="shared" si="52"/>
        <v>0</v>
      </c>
      <c r="K227" s="74"/>
      <c r="L227" s="75"/>
    </row>
    <row r="228" spans="1:13" s="34" customFormat="1" ht="24" hidden="1" customHeight="1" x14ac:dyDescent="0.2">
      <c r="A228" s="144" t="s">
        <v>196</v>
      </c>
      <c r="B228" s="81" t="s">
        <v>71</v>
      </c>
      <c r="C228" s="81" t="s">
        <v>4</v>
      </c>
      <c r="D228" s="92" t="s">
        <v>72</v>
      </c>
      <c r="E228" s="95"/>
      <c r="F228" s="95"/>
      <c r="G228" s="83">
        <f>H228+I228</f>
        <v>0</v>
      </c>
      <c r="H228" s="84"/>
      <c r="I228" s="84"/>
      <c r="J228" s="84"/>
      <c r="K228" s="74"/>
      <c r="L228" s="75"/>
    </row>
    <row r="229" spans="1:13" s="34" customFormat="1" ht="36" customHeight="1" x14ac:dyDescent="0.2">
      <c r="A229" s="79" t="s">
        <v>64</v>
      </c>
      <c r="B229" s="79"/>
      <c r="C229" s="79"/>
      <c r="D229" s="80" t="s">
        <v>33</v>
      </c>
      <c r="E229" s="95"/>
      <c r="F229" s="95"/>
      <c r="G229" s="83">
        <f>H229+I229</f>
        <v>142552</v>
      </c>
      <c r="H229" s="84">
        <f>H230</f>
        <v>0</v>
      </c>
      <c r="I229" s="84">
        <f t="shared" ref="I229:J230" si="53">I230</f>
        <v>142552</v>
      </c>
      <c r="J229" s="84">
        <f t="shared" si="53"/>
        <v>142552</v>
      </c>
      <c r="K229" s="74"/>
      <c r="L229" s="75"/>
    </row>
    <row r="230" spans="1:13" s="34" customFormat="1" ht="45" customHeight="1" x14ac:dyDescent="0.2">
      <c r="A230" s="79" t="s">
        <v>63</v>
      </c>
      <c r="B230" s="79"/>
      <c r="C230" s="79"/>
      <c r="D230" s="80" t="s">
        <v>33</v>
      </c>
      <c r="E230" s="95"/>
      <c r="F230" s="95"/>
      <c r="G230" s="83">
        <f t="shared" ref="G230:G231" si="54">H230+I230</f>
        <v>142552</v>
      </c>
      <c r="H230" s="84">
        <f>H231</f>
        <v>0</v>
      </c>
      <c r="I230" s="84">
        <f t="shared" si="53"/>
        <v>142552</v>
      </c>
      <c r="J230" s="84">
        <f t="shared" si="53"/>
        <v>142552</v>
      </c>
      <c r="K230" s="74"/>
      <c r="L230" s="75"/>
    </row>
    <row r="231" spans="1:13" s="34" customFormat="1" ht="40.9" customHeight="1" x14ac:dyDescent="0.2">
      <c r="A231" s="81" t="s">
        <v>238</v>
      </c>
      <c r="B231" s="81" t="s">
        <v>239</v>
      </c>
      <c r="C231" s="81" t="s">
        <v>45</v>
      </c>
      <c r="D231" s="124" t="s">
        <v>240</v>
      </c>
      <c r="E231" s="95"/>
      <c r="F231" s="95"/>
      <c r="G231" s="83">
        <f t="shared" si="54"/>
        <v>142552</v>
      </c>
      <c r="H231" s="84"/>
      <c r="I231" s="84">
        <f>97000+45552</f>
        <v>142552</v>
      </c>
      <c r="J231" s="84">
        <f>97000+45552</f>
        <v>142552</v>
      </c>
      <c r="K231" s="74"/>
      <c r="L231" s="75"/>
    </row>
    <row r="232" spans="1:13" s="34" customFormat="1" ht="111.4" hidden="1" customHeight="1" x14ac:dyDescent="0.25">
      <c r="A232" s="81"/>
      <c r="B232" s="105"/>
      <c r="C232" s="105"/>
      <c r="D232" s="158"/>
      <c r="E232" s="72" t="s">
        <v>275</v>
      </c>
      <c r="F232" s="72" t="s">
        <v>276</v>
      </c>
      <c r="G232" s="73">
        <f>H232+I232</f>
        <v>0</v>
      </c>
      <c r="H232" s="52">
        <f>H233+H237+H241+H251+H245+H248</f>
        <v>0</v>
      </c>
      <c r="I232" s="52">
        <f>I242+I251</f>
        <v>0</v>
      </c>
      <c r="J232" s="52">
        <f>J242+J251</f>
        <v>0</v>
      </c>
      <c r="K232" s="74"/>
      <c r="L232" s="75"/>
    </row>
    <row r="233" spans="1:13" s="34" customFormat="1" ht="37.5" hidden="1" x14ac:dyDescent="0.2">
      <c r="A233" s="79" t="s">
        <v>64</v>
      </c>
      <c r="B233" s="79"/>
      <c r="C233" s="79"/>
      <c r="D233" s="80" t="s">
        <v>33</v>
      </c>
      <c r="E233" s="72"/>
      <c r="F233" s="72"/>
      <c r="G233" s="73">
        <f t="shared" ref="G233:G255" si="55">H233+I233</f>
        <v>0</v>
      </c>
      <c r="H233" s="52">
        <f>H234</f>
        <v>0</v>
      </c>
      <c r="I233" s="52"/>
      <c r="J233" s="52"/>
      <c r="K233" s="74"/>
      <c r="L233" s="75"/>
    </row>
    <row r="234" spans="1:13" s="34" customFormat="1" ht="31.9" hidden="1" customHeight="1" x14ac:dyDescent="0.3">
      <c r="A234" s="79" t="s">
        <v>63</v>
      </c>
      <c r="B234" s="81"/>
      <c r="C234" s="146"/>
      <c r="D234" s="154" t="s">
        <v>33</v>
      </c>
      <c r="E234" s="72"/>
      <c r="F234" s="72"/>
      <c r="G234" s="73">
        <f t="shared" si="55"/>
        <v>0</v>
      </c>
      <c r="H234" s="52">
        <f>H235+H236</f>
        <v>0</v>
      </c>
      <c r="I234" s="52"/>
      <c r="J234" s="52"/>
      <c r="K234" s="74"/>
      <c r="L234" s="75"/>
    </row>
    <row r="235" spans="1:13" s="34" customFormat="1" ht="37.5" hidden="1" x14ac:dyDescent="0.3">
      <c r="A235" s="81" t="s">
        <v>65</v>
      </c>
      <c r="B235" s="81" t="s">
        <v>4</v>
      </c>
      <c r="C235" s="81" t="s">
        <v>5</v>
      </c>
      <c r="D235" s="96" t="s">
        <v>66</v>
      </c>
      <c r="E235" s="95"/>
      <c r="F235" s="95"/>
      <c r="G235" s="83">
        <f t="shared" si="55"/>
        <v>0</v>
      </c>
      <c r="H235" s="84"/>
      <c r="I235" s="84"/>
      <c r="J235" s="84"/>
      <c r="K235" s="74"/>
      <c r="L235" s="75"/>
    </row>
    <row r="236" spans="1:13" s="34" customFormat="1" ht="56.25" hidden="1" x14ac:dyDescent="0.3">
      <c r="A236" s="81" t="s">
        <v>90</v>
      </c>
      <c r="B236" s="81" t="s">
        <v>91</v>
      </c>
      <c r="C236" s="81" t="s">
        <v>121</v>
      </c>
      <c r="D236" s="82" t="s">
        <v>92</v>
      </c>
      <c r="E236" s="95"/>
      <c r="F236" s="95"/>
      <c r="G236" s="83">
        <f t="shared" si="55"/>
        <v>0</v>
      </c>
      <c r="H236" s="84"/>
      <c r="I236" s="84"/>
      <c r="J236" s="84"/>
      <c r="K236" s="74"/>
      <c r="L236" s="75"/>
    </row>
    <row r="237" spans="1:13" s="34" customFormat="1" ht="22.5" hidden="1" x14ac:dyDescent="0.2">
      <c r="A237" s="79" t="s">
        <v>52</v>
      </c>
      <c r="B237" s="81"/>
      <c r="C237" s="81"/>
      <c r="D237" s="91" t="s">
        <v>24</v>
      </c>
      <c r="E237" s="95"/>
      <c r="F237" s="95"/>
      <c r="G237" s="73">
        <f t="shared" si="55"/>
        <v>0</v>
      </c>
      <c r="H237" s="102">
        <f>H238</f>
        <v>0</v>
      </c>
      <c r="I237" s="52">
        <f>I238</f>
        <v>0</v>
      </c>
      <c r="J237" s="52">
        <f>J238</f>
        <v>0</v>
      </c>
      <c r="K237" s="74"/>
      <c r="L237" s="75"/>
    </row>
    <row r="238" spans="1:13" s="34" customFormat="1" ht="22.5" hidden="1" x14ac:dyDescent="0.2">
      <c r="A238" s="79" t="s">
        <v>51</v>
      </c>
      <c r="B238" s="81"/>
      <c r="C238" s="81"/>
      <c r="D238" s="91" t="s">
        <v>24</v>
      </c>
      <c r="E238" s="95"/>
      <c r="F238" s="95"/>
      <c r="G238" s="73">
        <f t="shared" si="55"/>
        <v>0</v>
      </c>
      <c r="H238" s="102">
        <f>H239+H240</f>
        <v>0</v>
      </c>
      <c r="I238" s="52">
        <f>I241+I239</f>
        <v>0</v>
      </c>
      <c r="J238" s="52">
        <f>J241+J239</f>
        <v>0</v>
      </c>
      <c r="K238" s="74"/>
      <c r="L238" s="75"/>
    </row>
    <row r="239" spans="1:13" s="41" customFormat="1" ht="43.5" hidden="1" customHeight="1" x14ac:dyDescent="0.3">
      <c r="A239" s="81" t="s">
        <v>202</v>
      </c>
      <c r="B239" s="81" t="s">
        <v>201</v>
      </c>
      <c r="C239" s="81" t="s">
        <v>16</v>
      </c>
      <c r="D239" s="82" t="s">
        <v>200</v>
      </c>
      <c r="E239" s="121"/>
      <c r="F239" s="121"/>
      <c r="G239" s="83">
        <f t="shared" si="55"/>
        <v>0</v>
      </c>
      <c r="H239" s="84"/>
      <c r="I239" s="52"/>
      <c r="J239" s="52"/>
      <c r="K239" s="122"/>
      <c r="L239" s="123"/>
    </row>
    <row r="240" spans="1:13" s="41" customFormat="1" ht="54" hidden="1" x14ac:dyDescent="0.25">
      <c r="A240" s="81" t="s">
        <v>224</v>
      </c>
      <c r="B240" s="81" t="s">
        <v>125</v>
      </c>
      <c r="C240" s="105" t="s">
        <v>187</v>
      </c>
      <c r="D240" s="159" t="s">
        <v>225</v>
      </c>
      <c r="E240" s="121"/>
      <c r="F240" s="121"/>
      <c r="G240" s="83">
        <f t="shared" si="55"/>
        <v>0</v>
      </c>
      <c r="H240" s="103"/>
      <c r="I240" s="52"/>
      <c r="J240" s="52"/>
      <c r="K240" s="122"/>
      <c r="L240" s="123"/>
    </row>
    <row r="241" spans="1:12" s="34" customFormat="1" ht="36.75" hidden="1" customHeight="1" x14ac:dyDescent="0.2">
      <c r="A241" s="79" t="s">
        <v>48</v>
      </c>
      <c r="B241" s="79"/>
      <c r="C241" s="79"/>
      <c r="D241" s="80" t="s">
        <v>18</v>
      </c>
      <c r="E241" s="72"/>
      <c r="F241" s="72"/>
      <c r="G241" s="73">
        <f>G242</f>
        <v>0</v>
      </c>
      <c r="H241" s="52">
        <f>H242</f>
        <v>0</v>
      </c>
      <c r="I241" s="52"/>
      <c r="J241" s="52"/>
      <c r="K241" s="74"/>
      <c r="L241" s="75"/>
    </row>
    <row r="242" spans="1:12" s="34" customFormat="1" ht="47.85" hidden="1" customHeight="1" x14ac:dyDescent="0.2">
      <c r="A242" s="79" t="s">
        <v>47</v>
      </c>
      <c r="B242" s="79"/>
      <c r="C242" s="79"/>
      <c r="D242" s="80" t="s">
        <v>18</v>
      </c>
      <c r="E242" s="95"/>
      <c r="F242" s="95"/>
      <c r="G242" s="73">
        <f t="shared" si="55"/>
        <v>0</v>
      </c>
      <c r="H242" s="52">
        <f>H243+H244</f>
        <v>0</v>
      </c>
      <c r="I242" s="52">
        <f>I243</f>
        <v>0</v>
      </c>
      <c r="J242" s="52">
        <f>J243</f>
        <v>0</v>
      </c>
      <c r="K242" s="74"/>
      <c r="L242" s="75"/>
    </row>
    <row r="243" spans="1:12" s="34" customFormat="1" ht="37.5" hidden="1" x14ac:dyDescent="0.2">
      <c r="A243" s="144" t="s">
        <v>101</v>
      </c>
      <c r="B243" s="81" t="s">
        <v>102</v>
      </c>
      <c r="C243" s="81" t="s">
        <v>13</v>
      </c>
      <c r="D243" s="92" t="s">
        <v>141</v>
      </c>
      <c r="E243" s="95"/>
      <c r="F243" s="95"/>
      <c r="G243" s="83">
        <f t="shared" si="55"/>
        <v>0</v>
      </c>
      <c r="H243" s="84"/>
      <c r="I243" s="52"/>
      <c r="J243" s="52"/>
      <c r="K243" s="74"/>
      <c r="L243" s="75"/>
    </row>
    <row r="244" spans="1:12" s="34" customFormat="1" ht="86.45" hidden="1" customHeight="1" x14ac:dyDescent="0.2">
      <c r="A244" s="144" t="s">
        <v>226</v>
      </c>
      <c r="B244" s="81" t="s">
        <v>227</v>
      </c>
      <c r="C244" s="105" t="s">
        <v>26</v>
      </c>
      <c r="D244" s="160" t="s">
        <v>228</v>
      </c>
      <c r="E244" s="95"/>
      <c r="F244" s="95"/>
      <c r="G244" s="83">
        <f t="shared" si="55"/>
        <v>0</v>
      </c>
      <c r="H244" s="84"/>
      <c r="I244" s="52"/>
      <c r="J244" s="52"/>
      <c r="K244" s="74"/>
      <c r="L244" s="75"/>
    </row>
    <row r="245" spans="1:12" s="34" customFormat="1" ht="37.5" hidden="1" x14ac:dyDescent="0.2">
      <c r="A245" s="79" t="s">
        <v>27</v>
      </c>
      <c r="B245" s="79"/>
      <c r="C245" s="79"/>
      <c r="D245" s="80" t="s">
        <v>29</v>
      </c>
      <c r="E245" s="95"/>
      <c r="F245" s="95"/>
      <c r="G245" s="73">
        <f>G246</f>
        <v>0</v>
      </c>
      <c r="H245" s="52">
        <f>H246</f>
        <v>0</v>
      </c>
      <c r="I245" s="52"/>
      <c r="J245" s="52"/>
      <c r="K245" s="74"/>
      <c r="L245" s="75"/>
    </row>
    <row r="246" spans="1:12" s="34" customFormat="1" ht="37.5" hidden="1" x14ac:dyDescent="0.2">
      <c r="A246" s="79" t="s">
        <v>28</v>
      </c>
      <c r="B246" s="79"/>
      <c r="C246" s="79"/>
      <c r="D246" s="80" t="s">
        <v>29</v>
      </c>
      <c r="E246" s="95"/>
      <c r="F246" s="95"/>
      <c r="G246" s="73">
        <f t="shared" si="55"/>
        <v>0</v>
      </c>
      <c r="H246" s="52">
        <f>H247</f>
        <v>0</v>
      </c>
      <c r="I246" s="52"/>
      <c r="J246" s="52"/>
      <c r="K246" s="74"/>
      <c r="L246" s="75"/>
    </row>
    <row r="247" spans="1:12" s="34" customFormat="1" ht="56.25" hidden="1" x14ac:dyDescent="0.2">
      <c r="A247" s="70" t="s">
        <v>190</v>
      </c>
      <c r="B247" s="70" t="s">
        <v>42</v>
      </c>
      <c r="C247" s="70" t="s">
        <v>14</v>
      </c>
      <c r="D247" s="71" t="s">
        <v>43</v>
      </c>
      <c r="E247" s="95"/>
      <c r="F247" s="95"/>
      <c r="G247" s="83">
        <f t="shared" si="55"/>
        <v>0</v>
      </c>
      <c r="H247" s="84"/>
      <c r="I247" s="52"/>
      <c r="J247" s="52"/>
      <c r="K247" s="74"/>
      <c r="L247" s="75"/>
    </row>
    <row r="248" spans="1:12" s="34" customFormat="1" ht="37.5" hidden="1" x14ac:dyDescent="0.2">
      <c r="A248" s="144"/>
      <c r="B248" s="81"/>
      <c r="C248" s="81"/>
      <c r="D248" s="80" t="s">
        <v>37</v>
      </c>
      <c r="E248" s="95"/>
      <c r="F248" s="95"/>
      <c r="G248" s="73">
        <f>G249</f>
        <v>0</v>
      </c>
      <c r="H248" s="52">
        <f>H249</f>
        <v>0</v>
      </c>
      <c r="I248" s="52"/>
      <c r="J248" s="52"/>
      <c r="K248" s="74"/>
      <c r="L248" s="75"/>
    </row>
    <row r="249" spans="1:12" s="34" customFormat="1" ht="37.5" hidden="1" x14ac:dyDescent="0.2">
      <c r="A249" s="144"/>
      <c r="B249" s="81"/>
      <c r="C249" s="81"/>
      <c r="D249" s="80" t="s">
        <v>36</v>
      </c>
      <c r="E249" s="95"/>
      <c r="F249" s="95"/>
      <c r="G249" s="73">
        <f>H249+I249</f>
        <v>0</v>
      </c>
      <c r="H249" s="52">
        <f>H250</f>
        <v>0</v>
      </c>
      <c r="I249" s="52"/>
      <c r="J249" s="52"/>
      <c r="K249" s="74"/>
      <c r="L249" s="75"/>
    </row>
    <row r="250" spans="1:12" s="34" customFormat="1" ht="60" hidden="1" customHeight="1" x14ac:dyDescent="0.2">
      <c r="A250" s="105" t="s">
        <v>229</v>
      </c>
      <c r="B250" s="105" t="s">
        <v>230</v>
      </c>
      <c r="C250" s="105" t="s">
        <v>231</v>
      </c>
      <c r="D250" s="160" t="s">
        <v>232</v>
      </c>
      <c r="E250" s="95"/>
      <c r="F250" s="95"/>
      <c r="G250" s="83">
        <f t="shared" si="55"/>
        <v>0</v>
      </c>
      <c r="H250" s="84"/>
      <c r="I250" s="52"/>
      <c r="J250" s="52"/>
      <c r="K250" s="74"/>
      <c r="L250" s="75"/>
    </row>
    <row r="251" spans="1:12" s="34" customFormat="1" ht="72.75" hidden="1" customHeight="1" x14ac:dyDescent="0.2">
      <c r="A251" s="79" t="s">
        <v>100</v>
      </c>
      <c r="B251" s="70"/>
      <c r="C251" s="70"/>
      <c r="D251" s="80" t="s">
        <v>23</v>
      </c>
      <c r="E251" s="95"/>
      <c r="F251" s="95"/>
      <c r="G251" s="73">
        <f t="shared" si="55"/>
        <v>0</v>
      </c>
      <c r="H251" s="73">
        <f>H252</f>
        <v>0</v>
      </c>
      <c r="I251" s="73">
        <f>I252</f>
        <v>0</v>
      </c>
      <c r="J251" s="73">
        <f>J252</f>
        <v>0</v>
      </c>
      <c r="K251" s="74"/>
      <c r="L251" s="75"/>
    </row>
    <row r="252" spans="1:12" s="34" customFormat="1" ht="60.75" hidden="1" customHeight="1" x14ac:dyDescent="0.2">
      <c r="A252" s="79" t="s">
        <v>99</v>
      </c>
      <c r="B252" s="70"/>
      <c r="C252" s="70"/>
      <c r="D252" s="80" t="s">
        <v>23</v>
      </c>
      <c r="E252" s="95"/>
      <c r="F252" s="95"/>
      <c r="G252" s="73">
        <f t="shared" si="55"/>
        <v>0</v>
      </c>
      <c r="H252" s="52">
        <f>H253+H254+H255</f>
        <v>0</v>
      </c>
      <c r="I252" s="52">
        <f>I253+I254+I255</f>
        <v>0</v>
      </c>
      <c r="J252" s="52">
        <f>J253+J254+J255</f>
        <v>0</v>
      </c>
      <c r="K252" s="74"/>
      <c r="L252" s="75"/>
    </row>
    <row r="253" spans="1:12" s="34" customFormat="1" ht="37.5" hidden="1" x14ac:dyDescent="0.3">
      <c r="A253" s="98" t="s">
        <v>135</v>
      </c>
      <c r="B253" s="81" t="s">
        <v>75</v>
      </c>
      <c r="C253" s="81" t="s">
        <v>183</v>
      </c>
      <c r="D253" s="93" t="s">
        <v>184</v>
      </c>
      <c r="E253" s="95"/>
      <c r="F253" s="95"/>
      <c r="G253" s="73">
        <f t="shared" si="55"/>
        <v>0</v>
      </c>
      <c r="H253" s="52"/>
      <c r="I253" s="52"/>
      <c r="J253" s="52"/>
      <c r="K253" s="74"/>
      <c r="L253" s="75"/>
    </row>
    <row r="254" spans="1:12" s="34" customFormat="1" ht="36" hidden="1" customHeight="1" x14ac:dyDescent="0.3">
      <c r="A254" s="98" t="s">
        <v>166</v>
      </c>
      <c r="B254" s="81" t="s">
        <v>167</v>
      </c>
      <c r="C254" s="81" t="s">
        <v>168</v>
      </c>
      <c r="D254" s="93" t="s">
        <v>179</v>
      </c>
      <c r="E254" s="95"/>
      <c r="F254" s="95"/>
      <c r="G254" s="83">
        <f t="shared" si="55"/>
        <v>0</v>
      </c>
      <c r="H254" s="84"/>
      <c r="I254" s="52"/>
      <c r="J254" s="52"/>
      <c r="K254" s="74"/>
      <c r="L254" s="75"/>
    </row>
    <row r="255" spans="1:12" s="34" customFormat="1" ht="36.75" hidden="1" customHeight="1" x14ac:dyDescent="0.2">
      <c r="A255" s="98" t="s">
        <v>93</v>
      </c>
      <c r="B255" s="81" t="s">
        <v>41</v>
      </c>
      <c r="C255" s="81" t="s">
        <v>15</v>
      </c>
      <c r="D255" s="161" t="s">
        <v>73</v>
      </c>
      <c r="E255" s="95"/>
      <c r="F255" s="95"/>
      <c r="G255" s="73">
        <f t="shared" si="55"/>
        <v>0</v>
      </c>
      <c r="H255" s="52"/>
      <c r="I255" s="52"/>
      <c r="J255" s="52"/>
      <c r="K255" s="74"/>
      <c r="L255" s="75"/>
    </row>
    <row r="256" spans="1:12" s="42" customFormat="1" ht="57.75" hidden="1" customHeight="1" x14ac:dyDescent="0.3">
      <c r="A256" s="98"/>
      <c r="B256" s="98"/>
      <c r="C256" s="98"/>
      <c r="D256" s="162"/>
      <c r="E256" s="72" t="s">
        <v>177</v>
      </c>
      <c r="F256" s="72" t="s">
        <v>178</v>
      </c>
      <c r="G256" s="73">
        <f>H256+I256</f>
        <v>0</v>
      </c>
      <c r="H256" s="52">
        <f>H257</f>
        <v>0</v>
      </c>
      <c r="I256" s="52">
        <f t="shared" ref="I256:J258" si="56">I257</f>
        <v>0</v>
      </c>
      <c r="J256" s="52">
        <f t="shared" si="56"/>
        <v>0</v>
      </c>
      <c r="K256" s="163"/>
      <c r="L256" s="164"/>
    </row>
    <row r="257" spans="1:13" s="43" customFormat="1" ht="33.6" hidden="1" customHeight="1" x14ac:dyDescent="0.2">
      <c r="A257" s="79" t="s">
        <v>64</v>
      </c>
      <c r="B257" s="79"/>
      <c r="C257" s="79"/>
      <c r="D257" s="80" t="s">
        <v>33</v>
      </c>
      <c r="E257" s="95"/>
      <c r="F257" s="95"/>
      <c r="G257" s="73">
        <f>H257+I257</f>
        <v>0</v>
      </c>
      <c r="H257" s="52">
        <f>H258</f>
        <v>0</v>
      </c>
      <c r="I257" s="52">
        <f t="shared" si="56"/>
        <v>0</v>
      </c>
      <c r="J257" s="52">
        <f t="shared" si="56"/>
        <v>0</v>
      </c>
      <c r="K257" s="97"/>
      <c r="L257" s="55"/>
    </row>
    <row r="258" spans="1:13" s="43" customFormat="1" ht="37.5" hidden="1" x14ac:dyDescent="0.2">
      <c r="A258" s="79" t="s">
        <v>63</v>
      </c>
      <c r="B258" s="79"/>
      <c r="C258" s="79"/>
      <c r="D258" s="80" t="s">
        <v>33</v>
      </c>
      <c r="E258" s="95"/>
      <c r="F258" s="95"/>
      <c r="G258" s="73">
        <f>H258+I258</f>
        <v>0</v>
      </c>
      <c r="H258" s="52">
        <f>H259</f>
        <v>0</v>
      </c>
      <c r="I258" s="52">
        <f t="shared" si="56"/>
        <v>0</v>
      </c>
      <c r="J258" s="52">
        <f t="shared" si="56"/>
        <v>0</v>
      </c>
      <c r="K258" s="97"/>
      <c r="L258" s="55"/>
    </row>
    <row r="259" spans="1:13" s="43" customFormat="1" ht="22.5" hidden="1" x14ac:dyDescent="0.2">
      <c r="A259" s="81" t="s">
        <v>128</v>
      </c>
      <c r="B259" s="81" t="s">
        <v>71</v>
      </c>
      <c r="C259" s="81" t="s">
        <v>4</v>
      </c>
      <c r="D259" s="92" t="s">
        <v>72</v>
      </c>
      <c r="E259" s="95"/>
      <c r="F259" s="95"/>
      <c r="G259" s="73">
        <f>H259+I259</f>
        <v>0</v>
      </c>
      <c r="H259" s="52"/>
      <c r="I259" s="52"/>
      <c r="J259" s="52"/>
      <c r="K259" s="97"/>
      <c r="L259" s="55"/>
    </row>
    <row r="260" spans="1:13" s="34" customFormat="1" ht="78" customHeight="1" x14ac:dyDescent="0.3">
      <c r="A260" s="144"/>
      <c r="B260" s="81"/>
      <c r="C260" s="81"/>
      <c r="D260" s="96"/>
      <c r="E260" s="72" t="s">
        <v>305</v>
      </c>
      <c r="F260" s="72" t="s">
        <v>324</v>
      </c>
      <c r="G260" s="52">
        <f>G261</f>
        <v>300000</v>
      </c>
      <c r="H260" s="52">
        <f t="shared" ref="H260" si="57">H261</f>
        <v>300000</v>
      </c>
      <c r="I260" s="52">
        <f>I261</f>
        <v>0</v>
      </c>
      <c r="J260" s="52">
        <f>J261</f>
        <v>0</v>
      </c>
      <c r="K260" s="74"/>
      <c r="L260" s="75"/>
      <c r="M260" s="219">
        <v>38</v>
      </c>
    </row>
    <row r="261" spans="1:13" s="34" customFormat="1" ht="37.5" x14ac:dyDescent="0.2">
      <c r="A261" s="79" t="s">
        <v>64</v>
      </c>
      <c r="B261" s="79"/>
      <c r="C261" s="79"/>
      <c r="D261" s="80" t="s">
        <v>33</v>
      </c>
      <c r="E261" s="72"/>
      <c r="F261" s="72"/>
      <c r="G261" s="83">
        <f t="shared" ref="G261:G262" si="58">H261+I261</f>
        <v>300000</v>
      </c>
      <c r="H261" s="84">
        <f>H262</f>
        <v>300000</v>
      </c>
      <c r="I261" s="52">
        <f>I262</f>
        <v>0</v>
      </c>
      <c r="J261" s="52">
        <f>J262</f>
        <v>0</v>
      </c>
      <c r="K261" s="74"/>
      <c r="L261" s="75"/>
    </row>
    <row r="262" spans="1:13" s="44" customFormat="1" ht="40.15" customHeight="1" x14ac:dyDescent="0.3">
      <c r="A262" s="144" t="s">
        <v>306</v>
      </c>
      <c r="B262" s="81" t="s">
        <v>307</v>
      </c>
      <c r="C262" s="81" t="s">
        <v>308</v>
      </c>
      <c r="D262" s="100" t="s">
        <v>309</v>
      </c>
      <c r="E262" s="72"/>
      <c r="F262" s="72"/>
      <c r="G262" s="83">
        <f t="shared" si="58"/>
        <v>300000</v>
      </c>
      <c r="H262" s="84">
        <v>300000</v>
      </c>
      <c r="I262" s="52">
        <v>0</v>
      </c>
      <c r="J262" s="52"/>
      <c r="K262" s="165"/>
      <c r="L262" s="166"/>
    </row>
    <row r="263" spans="1:13" s="40" customFormat="1" ht="101.25" customHeight="1" x14ac:dyDescent="0.2">
      <c r="A263" s="81"/>
      <c r="B263" s="105"/>
      <c r="C263" s="105"/>
      <c r="D263" s="167"/>
      <c r="E263" s="72" t="s">
        <v>360</v>
      </c>
      <c r="F263" s="72" t="s">
        <v>359</v>
      </c>
      <c r="G263" s="52">
        <f t="shared" ref="G263:J264" si="59">G264</f>
        <v>1481000</v>
      </c>
      <c r="H263" s="52">
        <f t="shared" si="59"/>
        <v>381000</v>
      </c>
      <c r="I263" s="52">
        <f t="shared" si="59"/>
        <v>1100000</v>
      </c>
      <c r="J263" s="52">
        <f t="shared" si="59"/>
        <v>1100000</v>
      </c>
      <c r="K263" s="74"/>
      <c r="L263" s="75"/>
      <c r="M263" s="219">
        <v>18</v>
      </c>
    </row>
    <row r="264" spans="1:13" s="40" customFormat="1" ht="36.75" customHeight="1" x14ac:dyDescent="0.2">
      <c r="A264" s="79" t="s">
        <v>64</v>
      </c>
      <c r="B264" s="98"/>
      <c r="C264" s="99"/>
      <c r="D264" s="80" t="s">
        <v>33</v>
      </c>
      <c r="E264" s="95"/>
      <c r="F264" s="95"/>
      <c r="G264" s="52">
        <f t="shared" si="59"/>
        <v>1481000</v>
      </c>
      <c r="H264" s="52">
        <f>H265</f>
        <v>381000</v>
      </c>
      <c r="I264" s="52">
        <f t="shared" si="59"/>
        <v>1100000</v>
      </c>
      <c r="J264" s="52">
        <f t="shared" si="59"/>
        <v>1100000</v>
      </c>
      <c r="K264" s="74"/>
      <c r="L264" s="75"/>
    </row>
    <row r="265" spans="1:13" s="40" customFormat="1" ht="36.75" customHeight="1" x14ac:dyDescent="0.2">
      <c r="A265" s="79" t="s">
        <v>63</v>
      </c>
      <c r="B265" s="79"/>
      <c r="C265" s="79"/>
      <c r="D265" s="80" t="s">
        <v>33</v>
      </c>
      <c r="E265" s="95"/>
      <c r="F265" s="95"/>
      <c r="G265" s="52">
        <f>G266</f>
        <v>1481000</v>
      </c>
      <c r="H265" s="52">
        <f>H266</f>
        <v>381000</v>
      </c>
      <c r="I265" s="52">
        <f>I266</f>
        <v>1100000</v>
      </c>
      <c r="J265" s="52">
        <f>J266</f>
        <v>1100000</v>
      </c>
      <c r="K265" s="74"/>
      <c r="L265" s="75"/>
    </row>
    <row r="266" spans="1:13" s="40" customFormat="1" ht="57.4" customHeight="1" x14ac:dyDescent="0.3">
      <c r="A266" s="81" t="s">
        <v>61</v>
      </c>
      <c r="B266" s="81" t="s">
        <v>62</v>
      </c>
      <c r="C266" s="81" t="s">
        <v>4</v>
      </c>
      <c r="D266" s="96" t="s">
        <v>120</v>
      </c>
      <c r="E266" s="95"/>
      <c r="F266" s="95"/>
      <c r="G266" s="83">
        <f>H266+I266</f>
        <v>1481000</v>
      </c>
      <c r="H266" s="84">
        <f>326000+55000</f>
        <v>381000</v>
      </c>
      <c r="I266" s="84">
        <v>1100000</v>
      </c>
      <c r="J266" s="84">
        <v>1100000</v>
      </c>
      <c r="K266" s="74"/>
      <c r="L266" s="75"/>
    </row>
    <row r="267" spans="1:13" s="40" customFormat="1" ht="75" x14ac:dyDescent="0.2">
      <c r="A267" s="81"/>
      <c r="B267" s="105"/>
      <c r="C267" s="105"/>
      <c r="D267" s="167"/>
      <c r="E267" s="72" t="s">
        <v>277</v>
      </c>
      <c r="F267" s="113" t="s">
        <v>367</v>
      </c>
      <c r="G267" s="52">
        <f>H267+I267</f>
        <v>105500</v>
      </c>
      <c r="H267" s="52">
        <f>H268+H271</f>
        <v>105500</v>
      </c>
      <c r="I267" s="52">
        <f>I268</f>
        <v>0</v>
      </c>
      <c r="J267" s="52">
        <f>J268</f>
        <v>0</v>
      </c>
      <c r="K267" s="74"/>
      <c r="L267" s="75"/>
      <c r="M267" s="219">
        <v>22</v>
      </c>
    </row>
    <row r="268" spans="1:13" s="34" customFormat="1" ht="37.5" x14ac:dyDescent="0.2">
      <c r="A268" s="223" t="s">
        <v>64</v>
      </c>
      <c r="B268" s="224"/>
      <c r="C268" s="225"/>
      <c r="D268" s="226" t="s">
        <v>33</v>
      </c>
      <c r="E268" s="33"/>
      <c r="F268" s="33"/>
      <c r="G268" s="227">
        <f t="shared" ref="G268:I269" si="60">G269</f>
        <v>60000</v>
      </c>
      <c r="H268" s="227">
        <f t="shared" si="60"/>
        <v>60000</v>
      </c>
      <c r="I268" s="227">
        <f t="shared" si="60"/>
        <v>0</v>
      </c>
      <c r="J268" s="227"/>
      <c r="K268" s="228"/>
    </row>
    <row r="269" spans="1:13" s="34" customFormat="1" ht="37.5" x14ac:dyDescent="0.2">
      <c r="A269" s="223" t="s">
        <v>63</v>
      </c>
      <c r="B269" s="223"/>
      <c r="C269" s="223"/>
      <c r="D269" s="226" t="s">
        <v>33</v>
      </c>
      <c r="E269" s="33"/>
      <c r="F269" s="33"/>
      <c r="G269" s="227">
        <f t="shared" si="60"/>
        <v>60000</v>
      </c>
      <c r="H269" s="227">
        <f t="shared" si="60"/>
        <v>60000</v>
      </c>
      <c r="I269" s="227">
        <f t="shared" si="60"/>
        <v>0</v>
      </c>
      <c r="J269" s="227">
        <f>J270</f>
        <v>0</v>
      </c>
      <c r="K269" s="228"/>
    </row>
    <row r="270" spans="1:13" s="34" customFormat="1" x14ac:dyDescent="0.3">
      <c r="A270" s="35" t="s">
        <v>262</v>
      </c>
      <c r="B270" s="35" t="s">
        <v>85</v>
      </c>
      <c r="C270" s="35" t="s">
        <v>44</v>
      </c>
      <c r="D270" s="220" t="s">
        <v>86</v>
      </c>
      <c r="E270" s="33"/>
      <c r="F270" s="33"/>
      <c r="G270" s="229">
        <f>H270+I270</f>
        <v>60000</v>
      </c>
      <c r="H270" s="19">
        <v>60000</v>
      </c>
      <c r="I270" s="227"/>
      <c r="J270" s="227"/>
      <c r="K270" s="228"/>
    </row>
    <row r="271" spans="1:13" s="34" customFormat="1" ht="56.25" x14ac:dyDescent="0.3">
      <c r="A271" s="224" t="s">
        <v>100</v>
      </c>
      <c r="B271" s="35"/>
      <c r="C271" s="35"/>
      <c r="D271" s="230" t="s">
        <v>23</v>
      </c>
      <c r="E271" s="33"/>
      <c r="F271" s="33"/>
      <c r="G271" s="21">
        <f>G272</f>
        <v>45500</v>
      </c>
      <c r="H271" s="227">
        <f>H272</f>
        <v>45500</v>
      </c>
      <c r="I271" s="227"/>
      <c r="J271" s="227"/>
      <c r="K271" s="228"/>
    </row>
    <row r="272" spans="1:13" s="40" customFormat="1" ht="56.25" x14ac:dyDescent="0.3">
      <c r="A272" s="98" t="s">
        <v>99</v>
      </c>
      <c r="B272" s="81"/>
      <c r="C272" s="81"/>
      <c r="D272" s="155" t="s">
        <v>23</v>
      </c>
      <c r="E272" s="95"/>
      <c r="F272" s="95"/>
      <c r="G272" s="73">
        <f>G273</f>
        <v>45500</v>
      </c>
      <c r="H272" s="52">
        <f>H273</f>
        <v>45500</v>
      </c>
      <c r="I272" s="52"/>
      <c r="J272" s="52"/>
      <c r="K272" s="74"/>
      <c r="L272" s="75"/>
    </row>
    <row r="273" spans="1:58" s="40" customFormat="1" ht="36" customHeight="1" x14ac:dyDescent="0.3">
      <c r="A273" s="81" t="s">
        <v>97</v>
      </c>
      <c r="B273" s="81" t="s">
        <v>85</v>
      </c>
      <c r="C273" s="81" t="s">
        <v>44</v>
      </c>
      <c r="D273" s="96" t="s">
        <v>86</v>
      </c>
      <c r="E273" s="95"/>
      <c r="F273" s="95"/>
      <c r="G273" s="83">
        <f>H273</f>
        <v>45500</v>
      </c>
      <c r="H273" s="84">
        <v>45500</v>
      </c>
      <c r="I273" s="52"/>
      <c r="J273" s="52"/>
      <c r="K273" s="74"/>
      <c r="L273" s="75"/>
    </row>
    <row r="274" spans="1:58" s="40" customFormat="1" ht="114.6" hidden="1" customHeight="1" x14ac:dyDescent="0.2">
      <c r="A274" s="180"/>
      <c r="B274" s="181"/>
      <c r="C274" s="181"/>
      <c r="D274" s="182"/>
      <c r="E274" s="183" t="s">
        <v>323</v>
      </c>
      <c r="F274" s="183" t="s">
        <v>314</v>
      </c>
      <c r="G274" s="184">
        <f t="shared" ref="G274:G283" si="61">H274+I274</f>
        <v>0</v>
      </c>
      <c r="H274" s="184">
        <f>H275</f>
        <v>0</v>
      </c>
      <c r="I274" s="184"/>
      <c r="J274" s="184"/>
      <c r="K274" s="185"/>
    </row>
    <row r="275" spans="1:58" s="40" customFormat="1" ht="37.5" hidden="1" x14ac:dyDescent="0.2">
      <c r="A275" s="186" t="s">
        <v>64</v>
      </c>
      <c r="B275" s="187"/>
      <c r="C275" s="188"/>
      <c r="D275" s="189" t="s">
        <v>33</v>
      </c>
      <c r="E275" s="190"/>
      <c r="F275" s="190"/>
      <c r="G275" s="191">
        <f t="shared" si="61"/>
        <v>0</v>
      </c>
      <c r="H275" s="191">
        <f>H276</f>
        <v>0</v>
      </c>
      <c r="I275" s="184"/>
      <c r="J275" s="184"/>
      <c r="K275" s="185"/>
    </row>
    <row r="276" spans="1:58" s="40" customFormat="1" ht="37.5" hidden="1" x14ac:dyDescent="0.2">
      <c r="A276" s="186" t="s">
        <v>63</v>
      </c>
      <c r="B276" s="186"/>
      <c r="C276" s="186"/>
      <c r="D276" s="189" t="s">
        <v>33</v>
      </c>
      <c r="E276" s="190"/>
      <c r="F276" s="190"/>
      <c r="G276" s="191">
        <f t="shared" si="61"/>
        <v>0</v>
      </c>
      <c r="H276" s="191">
        <f>H277</f>
        <v>0</v>
      </c>
      <c r="I276" s="184"/>
      <c r="J276" s="184"/>
      <c r="K276" s="185"/>
    </row>
    <row r="277" spans="1:58" s="40" customFormat="1" ht="30.75" hidden="1" customHeight="1" x14ac:dyDescent="0.3">
      <c r="A277" s="180" t="s">
        <v>128</v>
      </c>
      <c r="B277" s="180" t="s">
        <v>71</v>
      </c>
      <c r="C277" s="180" t="s">
        <v>4</v>
      </c>
      <c r="D277" s="192" t="s">
        <v>72</v>
      </c>
      <c r="E277" s="190"/>
      <c r="F277" s="190"/>
      <c r="G277" s="191">
        <f t="shared" si="61"/>
        <v>0</v>
      </c>
      <c r="H277" s="191"/>
      <c r="I277" s="184"/>
      <c r="J277" s="184"/>
      <c r="K277" s="185"/>
    </row>
    <row r="278" spans="1:58" s="5" customFormat="1" ht="76.150000000000006" customHeight="1" x14ac:dyDescent="0.3">
      <c r="A278" s="81"/>
      <c r="B278" s="81"/>
      <c r="C278" s="81"/>
      <c r="D278" s="96"/>
      <c r="E278" s="72" t="s">
        <v>341</v>
      </c>
      <c r="F278" s="72" t="s">
        <v>342</v>
      </c>
      <c r="G278" s="52">
        <f>H278+I278</f>
        <v>10029900</v>
      </c>
      <c r="H278" s="52">
        <f>H279+H284</f>
        <v>5167520</v>
      </c>
      <c r="I278" s="52">
        <f>I279+I284</f>
        <v>4862380</v>
      </c>
      <c r="J278" s="52">
        <f>J279+J284</f>
        <v>4862380</v>
      </c>
      <c r="K278" s="74"/>
      <c r="L278" s="75"/>
      <c r="M278" s="219">
        <v>36</v>
      </c>
    </row>
    <row r="279" spans="1:58" s="5" customFormat="1" ht="42.75" customHeight="1" x14ac:dyDescent="0.3">
      <c r="A279" s="81" t="s">
        <v>64</v>
      </c>
      <c r="B279" s="81"/>
      <c r="C279" s="81"/>
      <c r="D279" s="155" t="s">
        <v>33</v>
      </c>
      <c r="E279" s="95"/>
      <c r="F279" s="95"/>
      <c r="G279" s="52">
        <f t="shared" si="61"/>
        <v>10029900</v>
      </c>
      <c r="H279" s="52">
        <f>H280</f>
        <v>5167520</v>
      </c>
      <c r="I279" s="52">
        <f>I280</f>
        <v>4862380</v>
      </c>
      <c r="J279" s="52">
        <f>J280</f>
        <v>4862380</v>
      </c>
      <c r="K279" s="74"/>
      <c r="L279" s="75"/>
    </row>
    <row r="280" spans="1:58" s="11" customFormat="1" ht="47.25" customHeight="1" x14ac:dyDescent="0.2">
      <c r="A280" s="168" t="s">
        <v>63</v>
      </c>
      <c r="B280" s="168"/>
      <c r="C280" s="168"/>
      <c r="D280" s="80" t="s">
        <v>33</v>
      </c>
      <c r="E280" s="169"/>
      <c r="F280" s="169"/>
      <c r="G280" s="52">
        <f t="shared" si="61"/>
        <v>10029900</v>
      </c>
      <c r="H280" s="52">
        <f>H282+H283+H281</f>
        <v>5167520</v>
      </c>
      <c r="I280" s="52">
        <f t="shared" ref="I280:J280" si="62">I282+I283+I281</f>
        <v>4862380</v>
      </c>
      <c r="J280" s="52">
        <f t="shared" si="62"/>
        <v>4862380</v>
      </c>
      <c r="K280" s="58"/>
      <c r="L280" s="58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10"/>
    </row>
    <row r="281" spans="1:58" s="50" customFormat="1" ht="53.85" hidden="1" customHeight="1" x14ac:dyDescent="0.2">
      <c r="A281" s="170" t="s">
        <v>246</v>
      </c>
      <c r="B281" s="168">
        <v>8240</v>
      </c>
      <c r="C281" s="81" t="s">
        <v>219</v>
      </c>
      <c r="D281" s="124" t="s">
        <v>247</v>
      </c>
      <c r="E281" s="169"/>
      <c r="F281" s="169"/>
      <c r="G281" s="52">
        <f t="shared" si="61"/>
        <v>0</v>
      </c>
      <c r="H281" s="52"/>
      <c r="I281" s="52"/>
      <c r="J281" s="52"/>
      <c r="K281" s="58"/>
      <c r="L281" s="5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9"/>
    </row>
    <row r="282" spans="1:58" s="31" customFormat="1" x14ac:dyDescent="0.3">
      <c r="A282" s="81" t="s">
        <v>128</v>
      </c>
      <c r="B282" s="81" t="s">
        <v>71</v>
      </c>
      <c r="C282" s="81" t="s">
        <v>4</v>
      </c>
      <c r="D282" s="124" t="s">
        <v>72</v>
      </c>
      <c r="E282" s="132"/>
      <c r="F282" s="132"/>
      <c r="G282" s="52">
        <f t="shared" si="61"/>
        <v>1141300</v>
      </c>
      <c r="H282" s="84">
        <v>456520</v>
      </c>
      <c r="I282" s="84">
        <v>684780</v>
      </c>
      <c r="J282" s="84">
        <v>684780</v>
      </c>
      <c r="K282" s="172"/>
      <c r="L282" s="172"/>
      <c r="M282" s="222" t="s">
        <v>368</v>
      </c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30"/>
    </row>
    <row r="283" spans="1:58" s="37" customFormat="1" ht="68.099999999999994" customHeight="1" x14ac:dyDescent="0.2">
      <c r="A283" s="170" t="s">
        <v>61</v>
      </c>
      <c r="B283" s="168">
        <v>9800</v>
      </c>
      <c r="C283" s="170" t="s">
        <v>4</v>
      </c>
      <c r="D283" s="124" t="s">
        <v>120</v>
      </c>
      <c r="E283" s="132"/>
      <c r="F283" s="132"/>
      <c r="G283" s="52">
        <f t="shared" si="61"/>
        <v>8888600</v>
      </c>
      <c r="H283" s="171">
        <f>1311000+1500000+1000000+900000</f>
        <v>4711000</v>
      </c>
      <c r="I283" s="171">
        <f>1073100+500000+1704500+900000</f>
        <v>4177600</v>
      </c>
      <c r="J283" s="171">
        <f>1073100+500000+1704500+900000</f>
        <v>4177600</v>
      </c>
      <c r="K283" s="172"/>
      <c r="L283" s="172"/>
    </row>
    <row r="284" spans="1:58" s="37" customFormat="1" ht="22.5" hidden="1" x14ac:dyDescent="0.2">
      <c r="A284" s="186" t="s">
        <v>52</v>
      </c>
      <c r="B284" s="209"/>
      <c r="C284" s="209"/>
      <c r="D284" s="210" t="s">
        <v>24</v>
      </c>
      <c r="E284" s="211"/>
      <c r="F284" s="211"/>
      <c r="G284" s="212">
        <f t="shared" ref="G284:G297" si="63">H284+I284</f>
        <v>0</v>
      </c>
      <c r="H284" s="213">
        <f>H285</f>
        <v>0</v>
      </c>
      <c r="I284" s="213"/>
      <c r="J284" s="213"/>
      <c r="K284" s="51"/>
      <c r="L284" s="51"/>
      <c r="M284" s="51"/>
    </row>
    <row r="285" spans="1:58" s="37" customFormat="1" ht="22.5" hidden="1" x14ac:dyDescent="0.2">
      <c r="A285" s="186" t="s">
        <v>51</v>
      </c>
      <c r="B285" s="209"/>
      <c r="C285" s="209"/>
      <c r="D285" s="210" t="s">
        <v>24</v>
      </c>
      <c r="E285" s="211"/>
      <c r="F285" s="211"/>
      <c r="G285" s="212">
        <f t="shared" si="63"/>
        <v>0</v>
      </c>
      <c r="H285" s="213">
        <f>H286+H287</f>
        <v>0</v>
      </c>
      <c r="I285" s="213"/>
      <c r="J285" s="213"/>
      <c r="K285" s="51"/>
      <c r="L285" s="51"/>
      <c r="M285" s="51"/>
    </row>
    <row r="286" spans="1:58" s="37" customFormat="1" ht="64.5" hidden="1" customHeight="1" x14ac:dyDescent="0.2">
      <c r="A286" s="180" t="s">
        <v>250</v>
      </c>
      <c r="B286" s="180" t="s">
        <v>251</v>
      </c>
      <c r="C286" s="180" t="s">
        <v>125</v>
      </c>
      <c r="D286" s="214" t="s">
        <v>252</v>
      </c>
      <c r="E286" s="211"/>
      <c r="F286" s="211"/>
      <c r="G286" s="215">
        <f t="shared" si="63"/>
        <v>0</v>
      </c>
      <c r="H286" s="216"/>
      <c r="I286" s="216"/>
      <c r="J286" s="216"/>
      <c r="K286" s="51"/>
      <c r="L286" s="51"/>
      <c r="M286" s="51"/>
    </row>
    <row r="287" spans="1:58" s="37" customFormat="1" ht="93.75" hidden="1" x14ac:dyDescent="0.2">
      <c r="A287" s="180" t="s">
        <v>256</v>
      </c>
      <c r="B287" s="180" t="s">
        <v>257</v>
      </c>
      <c r="C287" s="180" t="s">
        <v>125</v>
      </c>
      <c r="D287" s="214" t="s">
        <v>258</v>
      </c>
      <c r="E287" s="211"/>
      <c r="F287" s="211"/>
      <c r="G287" s="215">
        <f t="shared" si="63"/>
        <v>0</v>
      </c>
      <c r="H287" s="216"/>
      <c r="I287" s="216"/>
      <c r="J287" s="216"/>
      <c r="K287" s="51"/>
      <c r="L287" s="51"/>
      <c r="M287" s="51"/>
    </row>
    <row r="288" spans="1:58" s="40" customFormat="1" ht="114.75" customHeight="1" x14ac:dyDescent="0.2">
      <c r="A288" s="168"/>
      <c r="B288" s="70"/>
      <c r="C288" s="70"/>
      <c r="D288" s="71"/>
      <c r="E288" s="72" t="s">
        <v>365</v>
      </c>
      <c r="F288" s="72" t="s">
        <v>369</v>
      </c>
      <c r="G288" s="73">
        <f t="shared" si="63"/>
        <v>10342360</v>
      </c>
      <c r="H288" s="52">
        <f>H290</f>
        <v>10000000</v>
      </c>
      <c r="I288" s="52">
        <f>I290</f>
        <v>342360</v>
      </c>
      <c r="J288" s="52">
        <f>J290</f>
        <v>342360</v>
      </c>
      <c r="K288" s="74"/>
      <c r="L288" s="75"/>
      <c r="M288" s="219">
        <v>48</v>
      </c>
    </row>
    <row r="289" spans="1:58" s="40" customFormat="1" ht="22.5" x14ac:dyDescent="0.2">
      <c r="A289" s="81"/>
      <c r="B289" s="70"/>
      <c r="C289" s="70"/>
      <c r="D289" s="71"/>
      <c r="E289" s="78" t="s">
        <v>34</v>
      </c>
      <c r="F289" s="78"/>
      <c r="G289" s="73">
        <f t="shared" si="63"/>
        <v>0</v>
      </c>
      <c r="H289" s="52"/>
      <c r="I289" s="52"/>
      <c r="J289" s="52"/>
      <c r="K289" s="74"/>
      <c r="L289" s="75"/>
    </row>
    <row r="290" spans="1:58" s="40" customFormat="1" ht="61.5" customHeight="1" x14ac:dyDescent="0.2">
      <c r="A290" s="170" t="s">
        <v>100</v>
      </c>
      <c r="B290" s="70"/>
      <c r="C290" s="70"/>
      <c r="D290" s="91" t="s">
        <v>23</v>
      </c>
      <c r="E290" s="78"/>
      <c r="F290" s="78"/>
      <c r="G290" s="73">
        <f t="shared" si="63"/>
        <v>10342360</v>
      </c>
      <c r="H290" s="52">
        <f t="shared" ref="H290:J290" si="64">H291</f>
        <v>10000000</v>
      </c>
      <c r="I290" s="52">
        <f t="shared" si="64"/>
        <v>342360</v>
      </c>
      <c r="J290" s="52">
        <f t="shared" si="64"/>
        <v>342360</v>
      </c>
      <c r="K290" s="74"/>
      <c r="L290" s="75"/>
    </row>
    <row r="291" spans="1:58" s="40" customFormat="1" ht="62.65" customHeight="1" x14ac:dyDescent="0.2">
      <c r="A291" s="79" t="s">
        <v>99</v>
      </c>
      <c r="B291" s="70"/>
      <c r="C291" s="70"/>
      <c r="D291" s="91" t="s">
        <v>23</v>
      </c>
      <c r="E291" s="78"/>
      <c r="F291" s="78"/>
      <c r="G291" s="73">
        <f t="shared" si="63"/>
        <v>10342360</v>
      </c>
      <c r="H291" s="52">
        <f>H293+H292</f>
        <v>10000000</v>
      </c>
      <c r="I291" s="52">
        <f t="shared" ref="I291:J291" si="65">I293+I292</f>
        <v>342360</v>
      </c>
      <c r="J291" s="52">
        <f t="shared" si="65"/>
        <v>342360</v>
      </c>
      <c r="K291" s="52">
        <f t="shared" ref="K291:L291" si="66">K293+K292</f>
        <v>0</v>
      </c>
      <c r="L291" s="52">
        <f t="shared" si="66"/>
        <v>0</v>
      </c>
    </row>
    <row r="292" spans="1:58" s="40" customFormat="1" ht="73.349999999999994" customHeight="1" x14ac:dyDescent="0.2">
      <c r="A292" s="81" t="s">
        <v>185</v>
      </c>
      <c r="B292" s="118">
        <v>6020</v>
      </c>
      <c r="C292" s="81" t="s">
        <v>15</v>
      </c>
      <c r="D292" s="92" t="s">
        <v>186</v>
      </c>
      <c r="E292" s="78"/>
      <c r="F292" s="78"/>
      <c r="G292" s="83">
        <f t="shared" si="63"/>
        <v>10000000</v>
      </c>
      <c r="H292" s="84">
        <v>10000000</v>
      </c>
      <c r="I292" s="52"/>
      <c r="J292" s="52"/>
      <c r="K292" s="74"/>
      <c r="L292" s="75"/>
    </row>
    <row r="293" spans="1:58" s="40" customFormat="1" ht="47.25" customHeight="1" x14ac:dyDescent="0.2">
      <c r="A293" s="81" t="s">
        <v>127</v>
      </c>
      <c r="B293" s="81" t="s">
        <v>114</v>
      </c>
      <c r="C293" s="81" t="s">
        <v>35</v>
      </c>
      <c r="D293" s="85" t="s">
        <v>115</v>
      </c>
      <c r="E293" s="78"/>
      <c r="F293" s="78"/>
      <c r="G293" s="83">
        <f t="shared" si="63"/>
        <v>342360</v>
      </c>
      <c r="H293" s="84"/>
      <c r="I293" s="84">
        <f>342360</f>
        <v>342360</v>
      </c>
      <c r="J293" s="84">
        <f>342360</f>
        <v>342360</v>
      </c>
      <c r="K293" s="74"/>
      <c r="L293" s="75"/>
    </row>
    <row r="294" spans="1:58" s="40" customFormat="1" ht="97.5" hidden="1" customHeight="1" x14ac:dyDescent="0.2">
      <c r="A294" s="180"/>
      <c r="B294" s="180"/>
      <c r="C294" s="180"/>
      <c r="D294" s="217"/>
      <c r="E294" s="236" t="s">
        <v>375</v>
      </c>
      <c r="F294" s="183" t="s">
        <v>376</v>
      </c>
      <c r="G294" s="195">
        <f>G295</f>
        <v>0</v>
      </c>
      <c r="H294" s="195">
        <f>H295</f>
        <v>0</v>
      </c>
      <c r="I294" s="195">
        <f t="shared" ref="I294:J296" si="67">I295</f>
        <v>0</v>
      </c>
      <c r="J294" s="195">
        <f t="shared" si="67"/>
        <v>0</v>
      </c>
      <c r="K294" s="185"/>
      <c r="M294" s="231"/>
    </row>
    <row r="295" spans="1:58" s="40" customFormat="1" ht="37.5" hidden="1" customHeight="1" x14ac:dyDescent="0.2">
      <c r="A295" s="186" t="s">
        <v>64</v>
      </c>
      <c r="B295" s="187"/>
      <c r="C295" s="188"/>
      <c r="D295" s="189" t="s">
        <v>33</v>
      </c>
      <c r="E295" s="249"/>
      <c r="F295" s="249"/>
      <c r="G295" s="195">
        <f>G296</f>
        <v>0</v>
      </c>
      <c r="H295" s="195">
        <f>H296</f>
        <v>0</v>
      </c>
      <c r="I295" s="195">
        <f t="shared" si="67"/>
        <v>0</v>
      </c>
      <c r="J295" s="195">
        <f t="shared" si="67"/>
        <v>0</v>
      </c>
      <c r="K295" s="185"/>
    </row>
    <row r="296" spans="1:58" s="40" customFormat="1" ht="30.6" hidden="1" customHeight="1" x14ac:dyDescent="0.2">
      <c r="A296" s="186" t="s">
        <v>63</v>
      </c>
      <c r="B296" s="186"/>
      <c r="C296" s="186"/>
      <c r="D296" s="189" t="s">
        <v>33</v>
      </c>
      <c r="E296" s="249"/>
      <c r="F296" s="249"/>
      <c r="G296" s="195">
        <f t="shared" si="63"/>
        <v>0</v>
      </c>
      <c r="H296" s="195">
        <f>H297</f>
        <v>0</v>
      </c>
      <c r="I296" s="195">
        <f t="shared" si="67"/>
        <v>0</v>
      </c>
      <c r="J296" s="195">
        <f t="shared" si="67"/>
        <v>0</v>
      </c>
      <c r="K296" s="185"/>
    </row>
    <row r="297" spans="1:58" s="37" customFormat="1" ht="75" hidden="1" customHeight="1" x14ac:dyDescent="0.2">
      <c r="A297" s="244" t="s">
        <v>61</v>
      </c>
      <c r="B297" s="239">
        <v>9800</v>
      </c>
      <c r="C297" s="244" t="s">
        <v>4</v>
      </c>
      <c r="D297" s="245" t="s">
        <v>120</v>
      </c>
      <c r="E297" s="211"/>
      <c r="F297" s="211"/>
      <c r="G297" s="193">
        <f t="shared" si="63"/>
        <v>0</v>
      </c>
      <c r="H297" s="191"/>
      <c r="I297" s="216"/>
      <c r="J297" s="216"/>
      <c r="K297" s="51"/>
      <c r="L297" s="51"/>
      <c r="M297" s="51"/>
    </row>
    <row r="298" spans="1:58" s="37" customFormat="1" ht="106.5" hidden="1" customHeight="1" x14ac:dyDescent="0.3">
      <c r="A298" s="180"/>
      <c r="B298" s="180"/>
      <c r="C298" s="180"/>
      <c r="D298" s="192"/>
      <c r="E298" s="183" t="s">
        <v>293</v>
      </c>
      <c r="F298" s="183" t="s">
        <v>287</v>
      </c>
      <c r="G298" s="195">
        <f>G299</f>
        <v>0</v>
      </c>
      <c r="H298" s="195">
        <f>H299</f>
        <v>0</v>
      </c>
      <c r="I298" s="195">
        <f t="shared" ref="I298:I300" si="68">I299</f>
        <v>0</v>
      </c>
      <c r="J298" s="195">
        <f t="shared" ref="J298:J300" si="69">J299</f>
        <v>0</v>
      </c>
      <c r="K298" s="51"/>
      <c r="L298" s="51"/>
      <c r="M298" s="51"/>
    </row>
    <row r="299" spans="1:58" s="37" customFormat="1" ht="36.75" hidden="1" customHeight="1" x14ac:dyDescent="0.2">
      <c r="A299" s="186" t="s">
        <v>64</v>
      </c>
      <c r="B299" s="187"/>
      <c r="C299" s="188"/>
      <c r="D299" s="189" t="s">
        <v>33</v>
      </c>
      <c r="E299" s="211"/>
      <c r="F299" s="211"/>
      <c r="G299" s="195">
        <f>G300</f>
        <v>0</v>
      </c>
      <c r="H299" s="195">
        <f>H300</f>
        <v>0</v>
      </c>
      <c r="I299" s="195">
        <f t="shared" si="68"/>
        <v>0</v>
      </c>
      <c r="J299" s="195">
        <f t="shared" si="69"/>
        <v>0</v>
      </c>
      <c r="K299" s="51"/>
      <c r="L299" s="51"/>
      <c r="M299" s="51"/>
    </row>
    <row r="300" spans="1:58" s="37" customFormat="1" ht="36.75" hidden="1" customHeight="1" x14ac:dyDescent="0.2">
      <c r="A300" s="186" t="s">
        <v>63</v>
      </c>
      <c r="B300" s="186"/>
      <c r="C300" s="186"/>
      <c r="D300" s="189" t="s">
        <v>33</v>
      </c>
      <c r="E300" s="211"/>
      <c r="F300" s="211"/>
      <c r="G300" s="195">
        <f t="shared" ref="G300:G309" si="70">H300+I300</f>
        <v>0</v>
      </c>
      <c r="H300" s="195">
        <f>H301</f>
        <v>0</v>
      </c>
      <c r="I300" s="195">
        <f t="shared" si="68"/>
        <v>0</v>
      </c>
      <c r="J300" s="195">
        <f t="shared" si="69"/>
        <v>0</v>
      </c>
      <c r="K300" s="51"/>
      <c r="L300" s="51"/>
      <c r="M300" s="51"/>
    </row>
    <row r="301" spans="1:58" s="37" customFormat="1" ht="1.35" customHeight="1" x14ac:dyDescent="0.2">
      <c r="A301" s="180" t="s">
        <v>310</v>
      </c>
      <c r="B301" s="180" t="s">
        <v>193</v>
      </c>
      <c r="C301" s="180" t="s">
        <v>45</v>
      </c>
      <c r="D301" s="218" t="s">
        <v>311</v>
      </c>
      <c r="E301" s="211"/>
      <c r="F301" s="211"/>
      <c r="G301" s="193">
        <f t="shared" si="70"/>
        <v>0</v>
      </c>
      <c r="H301" s="191"/>
      <c r="I301" s="191"/>
      <c r="J301" s="191"/>
      <c r="K301" s="51"/>
      <c r="L301" s="51"/>
      <c r="M301" s="51"/>
    </row>
    <row r="302" spans="1:58" s="238" customFormat="1" ht="131.25" hidden="1" x14ac:dyDescent="0.3">
      <c r="A302" s="180"/>
      <c r="B302" s="180"/>
      <c r="C302" s="180"/>
      <c r="D302" s="192"/>
      <c r="E302" s="236" t="s">
        <v>377</v>
      </c>
      <c r="F302" s="183" t="s">
        <v>378</v>
      </c>
      <c r="G302" s="184">
        <f t="shared" si="70"/>
        <v>0</v>
      </c>
      <c r="H302" s="184">
        <f t="shared" ref="H302:J303" si="71">H303</f>
        <v>0</v>
      </c>
      <c r="I302" s="184">
        <f t="shared" si="71"/>
        <v>0</v>
      </c>
      <c r="J302" s="184">
        <f t="shared" si="71"/>
        <v>0</v>
      </c>
      <c r="K302" s="185"/>
      <c r="L302" s="40"/>
      <c r="M302" s="237"/>
    </row>
    <row r="303" spans="1:58" s="238" customFormat="1" ht="37.5" hidden="1" x14ac:dyDescent="0.3">
      <c r="A303" s="180" t="s">
        <v>64</v>
      </c>
      <c r="B303" s="180"/>
      <c r="C303" s="180"/>
      <c r="D303" s="194" t="s">
        <v>33</v>
      </c>
      <c r="E303" s="190"/>
      <c r="F303" s="190"/>
      <c r="G303" s="184">
        <f t="shared" si="70"/>
        <v>0</v>
      </c>
      <c r="H303" s="184">
        <f t="shared" si="71"/>
        <v>0</v>
      </c>
      <c r="I303" s="184">
        <f t="shared" si="71"/>
        <v>0</v>
      </c>
      <c r="J303" s="184">
        <f t="shared" si="71"/>
        <v>0</v>
      </c>
      <c r="K303" s="185"/>
      <c r="L303" s="40"/>
    </row>
    <row r="304" spans="1:58" s="243" customFormat="1" ht="37.5" hidden="1" x14ac:dyDescent="0.2">
      <c r="A304" s="239" t="s">
        <v>63</v>
      </c>
      <c r="B304" s="239"/>
      <c r="C304" s="239"/>
      <c r="D304" s="189" t="s">
        <v>33</v>
      </c>
      <c r="E304" s="240"/>
      <c r="F304" s="240"/>
      <c r="G304" s="184">
        <f t="shared" si="70"/>
        <v>0</v>
      </c>
      <c r="H304" s="184">
        <f>H305+H306</f>
        <v>0</v>
      </c>
      <c r="I304" s="184">
        <f>I305+I306</f>
        <v>0</v>
      </c>
      <c r="J304" s="184">
        <f>J305+J306</f>
        <v>0</v>
      </c>
      <c r="K304" s="51"/>
      <c r="L304" s="51"/>
      <c r="M304" s="241"/>
      <c r="N304" s="241"/>
      <c r="O304" s="241"/>
      <c r="P304" s="241"/>
      <c r="Q304" s="241"/>
      <c r="R304" s="241"/>
      <c r="S304" s="241"/>
      <c r="T304" s="241"/>
      <c r="U304" s="241"/>
      <c r="V304" s="241"/>
      <c r="W304" s="241"/>
      <c r="X304" s="241"/>
      <c r="Y304" s="241"/>
      <c r="Z304" s="241"/>
      <c r="AA304" s="241"/>
      <c r="AB304" s="241"/>
      <c r="AC304" s="241"/>
      <c r="AD304" s="241"/>
      <c r="AE304" s="241"/>
      <c r="AF304" s="241"/>
      <c r="AG304" s="241"/>
      <c r="AH304" s="241"/>
      <c r="AI304" s="241"/>
      <c r="AJ304" s="241"/>
      <c r="AK304" s="241"/>
      <c r="AL304" s="241"/>
      <c r="AM304" s="241"/>
      <c r="AN304" s="241"/>
      <c r="AO304" s="241"/>
      <c r="AP304" s="241"/>
      <c r="AQ304" s="241"/>
      <c r="AR304" s="241"/>
      <c r="AS304" s="241"/>
      <c r="AT304" s="241"/>
      <c r="AU304" s="241"/>
      <c r="AV304" s="241"/>
      <c r="AW304" s="241"/>
      <c r="AX304" s="241"/>
      <c r="AY304" s="241"/>
      <c r="AZ304" s="241"/>
      <c r="BA304" s="241"/>
      <c r="BB304" s="241"/>
      <c r="BC304" s="241"/>
      <c r="BD304" s="241"/>
      <c r="BE304" s="241"/>
      <c r="BF304" s="242"/>
    </row>
    <row r="305" spans="1:58" s="248" customFormat="1" hidden="1" x14ac:dyDescent="0.2">
      <c r="A305" s="244"/>
      <c r="B305" s="239"/>
      <c r="C305" s="244"/>
      <c r="D305" s="245"/>
      <c r="E305" s="211"/>
      <c r="F305" s="211"/>
      <c r="G305" s="184">
        <f t="shared" si="70"/>
        <v>0</v>
      </c>
      <c r="H305" s="215"/>
      <c r="I305" s="216"/>
      <c r="J305" s="216"/>
      <c r="K305" s="37"/>
      <c r="L305" s="37"/>
      <c r="M305" s="246"/>
      <c r="N305" s="246"/>
      <c r="O305" s="246"/>
      <c r="P305" s="246"/>
      <c r="Q305" s="246"/>
      <c r="R305" s="246"/>
      <c r="S305" s="246"/>
      <c r="T305" s="246"/>
      <c r="U305" s="246"/>
      <c r="V305" s="246"/>
      <c r="W305" s="246"/>
      <c r="X305" s="246"/>
      <c r="Y305" s="246"/>
      <c r="Z305" s="246"/>
      <c r="AA305" s="246"/>
      <c r="AB305" s="246"/>
      <c r="AC305" s="246"/>
      <c r="AD305" s="246"/>
      <c r="AE305" s="246"/>
      <c r="AF305" s="246"/>
      <c r="AG305" s="246"/>
      <c r="AH305" s="246"/>
      <c r="AI305" s="246"/>
      <c r="AJ305" s="246"/>
      <c r="AK305" s="246"/>
      <c r="AL305" s="246"/>
      <c r="AM305" s="246"/>
      <c r="AN305" s="246"/>
      <c r="AO305" s="246"/>
      <c r="AP305" s="246"/>
      <c r="AQ305" s="246"/>
      <c r="AR305" s="246"/>
      <c r="AS305" s="246"/>
      <c r="AT305" s="246"/>
      <c r="AU305" s="246"/>
      <c r="AV305" s="246"/>
      <c r="AW305" s="246"/>
      <c r="AX305" s="246"/>
      <c r="AY305" s="246"/>
      <c r="AZ305" s="246"/>
      <c r="BA305" s="246"/>
      <c r="BB305" s="246"/>
      <c r="BC305" s="246"/>
      <c r="BD305" s="246"/>
      <c r="BE305" s="246"/>
      <c r="BF305" s="247"/>
    </row>
    <row r="306" spans="1:58" s="37" customFormat="1" ht="75" hidden="1" x14ac:dyDescent="0.2">
      <c r="A306" s="244" t="s">
        <v>61</v>
      </c>
      <c r="B306" s="239">
        <v>9800</v>
      </c>
      <c r="C306" s="244" t="s">
        <v>4</v>
      </c>
      <c r="D306" s="245" t="s">
        <v>120</v>
      </c>
      <c r="E306" s="211"/>
      <c r="F306" s="211"/>
      <c r="G306" s="184">
        <f t="shared" si="70"/>
        <v>0</v>
      </c>
      <c r="H306" s="215"/>
      <c r="I306" s="215"/>
      <c r="J306" s="215"/>
    </row>
    <row r="307" spans="1:58" s="12" customFormat="1" ht="129.75" customHeight="1" x14ac:dyDescent="0.2">
      <c r="A307" s="70"/>
      <c r="B307" s="70"/>
      <c r="C307" s="70"/>
      <c r="D307" s="71"/>
      <c r="E307" s="72" t="s">
        <v>335</v>
      </c>
      <c r="F307" s="72" t="s">
        <v>336</v>
      </c>
      <c r="G307" s="73">
        <f t="shared" si="70"/>
        <v>1717504</v>
      </c>
      <c r="H307" s="52">
        <f>H309+H332</f>
        <v>1707406</v>
      </c>
      <c r="I307" s="52">
        <f>I309+I332</f>
        <v>10098</v>
      </c>
      <c r="J307" s="52">
        <f>J309+J332</f>
        <v>10098</v>
      </c>
      <c r="K307" s="172"/>
      <c r="L307" s="172"/>
      <c r="M307" s="219">
        <v>45</v>
      </c>
    </row>
    <row r="308" spans="1:58" s="12" customFormat="1" ht="22.5" x14ac:dyDescent="0.2">
      <c r="A308" s="76"/>
      <c r="B308" s="76"/>
      <c r="C308" s="76"/>
      <c r="D308" s="77"/>
      <c r="E308" s="78" t="s">
        <v>3</v>
      </c>
      <c r="F308" s="78"/>
      <c r="G308" s="73">
        <f t="shared" si="70"/>
        <v>0</v>
      </c>
      <c r="H308" s="52"/>
      <c r="I308" s="52"/>
      <c r="J308" s="52"/>
      <c r="K308" s="172"/>
      <c r="L308" s="172"/>
    </row>
    <row r="309" spans="1:58" s="12" customFormat="1" ht="37.5" x14ac:dyDescent="0.2">
      <c r="A309" s="79" t="s">
        <v>48</v>
      </c>
      <c r="B309" s="79"/>
      <c r="C309" s="79"/>
      <c r="D309" s="80" t="s">
        <v>18</v>
      </c>
      <c r="E309" s="78"/>
      <c r="F309" s="78"/>
      <c r="G309" s="73">
        <f t="shared" si="70"/>
        <v>1717504</v>
      </c>
      <c r="H309" s="52">
        <f t="shared" ref="H309:J309" si="72">H310</f>
        <v>1707406</v>
      </c>
      <c r="I309" s="52">
        <f t="shared" si="72"/>
        <v>10098</v>
      </c>
      <c r="J309" s="52">
        <f t="shared" si="72"/>
        <v>10098</v>
      </c>
      <c r="K309" s="172"/>
      <c r="L309" s="172"/>
    </row>
    <row r="310" spans="1:58" s="12" customFormat="1" ht="37.5" x14ac:dyDescent="0.2">
      <c r="A310" s="79" t="s">
        <v>47</v>
      </c>
      <c r="B310" s="79"/>
      <c r="C310" s="79"/>
      <c r="D310" s="80" t="s">
        <v>18</v>
      </c>
      <c r="E310" s="78"/>
      <c r="F310" s="78"/>
      <c r="G310" s="73">
        <f>G311+G312</f>
        <v>1717504</v>
      </c>
      <c r="H310" s="52">
        <f>H311+H312</f>
        <v>1707406</v>
      </c>
      <c r="I310" s="52">
        <f t="shared" ref="I310:J310" si="73">I311+I312</f>
        <v>10098</v>
      </c>
      <c r="J310" s="52">
        <f t="shared" si="73"/>
        <v>10098</v>
      </c>
      <c r="K310" s="172"/>
      <c r="L310" s="172"/>
    </row>
    <row r="311" spans="1:58" s="12" customFormat="1" ht="75" x14ac:dyDescent="0.2">
      <c r="A311" s="170" t="s">
        <v>292</v>
      </c>
      <c r="B311" s="168">
        <v>3241</v>
      </c>
      <c r="C311" s="170" t="s">
        <v>13</v>
      </c>
      <c r="D311" s="174" t="s">
        <v>352</v>
      </c>
      <c r="E311" s="132"/>
      <c r="F311" s="132"/>
      <c r="G311" s="52">
        <f>H311+I311</f>
        <v>1707406</v>
      </c>
      <c r="H311" s="171">
        <f>1689406+18000</f>
        <v>1707406</v>
      </c>
      <c r="I311" s="171"/>
      <c r="J311" s="171"/>
      <c r="K311" s="172"/>
      <c r="L311" s="172"/>
    </row>
    <row r="312" spans="1:58" s="29" customFormat="1" ht="37.5" x14ac:dyDescent="0.2">
      <c r="A312" s="170" t="s">
        <v>357</v>
      </c>
      <c r="B312" s="168">
        <v>3250</v>
      </c>
      <c r="C312" s="170" t="s">
        <v>13</v>
      </c>
      <c r="D312" s="174" t="s">
        <v>358</v>
      </c>
      <c r="E312" s="175"/>
      <c r="F312" s="175"/>
      <c r="G312" s="52">
        <f>H312+I312</f>
        <v>10098</v>
      </c>
      <c r="H312" s="171"/>
      <c r="I312" s="171">
        <v>10098</v>
      </c>
      <c r="J312" s="171">
        <v>10098</v>
      </c>
      <c r="K312" s="172"/>
      <c r="L312" s="172"/>
    </row>
    <row r="313" spans="1:58" s="29" customFormat="1" ht="87" customHeight="1" x14ac:dyDescent="0.2">
      <c r="A313" s="170"/>
      <c r="B313" s="168"/>
      <c r="C313" s="170"/>
      <c r="D313" s="174"/>
      <c r="E313" s="72" t="s">
        <v>315</v>
      </c>
      <c r="F313" s="113" t="s">
        <v>317</v>
      </c>
      <c r="G313" s="73">
        <f t="shared" ref="G313:H315" si="74">G314</f>
        <v>57000</v>
      </c>
      <c r="H313" s="173">
        <f t="shared" si="74"/>
        <v>57000</v>
      </c>
      <c r="I313" s="173">
        <f t="shared" ref="I313:J313" si="75">I314</f>
        <v>0</v>
      </c>
      <c r="J313" s="173">
        <f t="shared" si="75"/>
        <v>0</v>
      </c>
      <c r="K313" s="172"/>
      <c r="L313" s="172"/>
      <c r="M313" s="219">
        <v>40</v>
      </c>
    </row>
    <row r="314" spans="1:58" s="29" customFormat="1" ht="56.25" x14ac:dyDescent="0.3">
      <c r="A314" s="98" t="s">
        <v>100</v>
      </c>
      <c r="B314" s="81"/>
      <c r="C314" s="81"/>
      <c r="D314" s="155" t="s">
        <v>23</v>
      </c>
      <c r="E314" s="95"/>
      <c r="F314" s="95"/>
      <c r="G314" s="73">
        <f t="shared" si="74"/>
        <v>57000</v>
      </c>
      <c r="H314" s="52">
        <f t="shared" si="74"/>
        <v>57000</v>
      </c>
      <c r="I314" s="52">
        <f t="shared" ref="I314:J315" si="76">I315</f>
        <v>0</v>
      </c>
      <c r="J314" s="52">
        <f t="shared" si="76"/>
        <v>0</v>
      </c>
      <c r="K314" s="172"/>
      <c r="L314" s="172"/>
    </row>
    <row r="315" spans="1:58" s="29" customFormat="1" ht="56.25" x14ac:dyDescent="0.3">
      <c r="A315" s="98" t="s">
        <v>99</v>
      </c>
      <c r="B315" s="81"/>
      <c r="C315" s="81"/>
      <c r="D315" s="155" t="s">
        <v>23</v>
      </c>
      <c r="E315" s="95"/>
      <c r="F315" s="95"/>
      <c r="G315" s="73">
        <f t="shared" si="74"/>
        <v>57000</v>
      </c>
      <c r="H315" s="52">
        <f t="shared" si="74"/>
        <v>57000</v>
      </c>
      <c r="I315" s="52">
        <f t="shared" si="76"/>
        <v>0</v>
      </c>
      <c r="J315" s="52">
        <f t="shared" si="76"/>
        <v>0</v>
      </c>
      <c r="K315" s="172"/>
      <c r="L315" s="172"/>
    </row>
    <row r="316" spans="1:58" s="29" customFormat="1" ht="72" x14ac:dyDescent="0.2">
      <c r="A316" s="81" t="s">
        <v>185</v>
      </c>
      <c r="B316" s="168">
        <v>6020</v>
      </c>
      <c r="C316" s="168" t="s">
        <v>15</v>
      </c>
      <c r="D316" s="160" t="s">
        <v>316</v>
      </c>
      <c r="E316" s="95"/>
      <c r="F316" s="95"/>
      <c r="G316" s="83">
        <f>H316+I316</f>
        <v>57000</v>
      </c>
      <c r="H316" s="84">
        <v>57000</v>
      </c>
      <c r="I316" s="84"/>
      <c r="J316" s="84"/>
      <c r="K316" s="172"/>
      <c r="L316" s="172"/>
    </row>
    <row r="317" spans="1:58" s="29" customFormat="1" ht="46.9" customHeight="1" x14ac:dyDescent="0.2">
      <c r="A317" s="81"/>
      <c r="B317" s="168"/>
      <c r="C317" s="168"/>
      <c r="D317" s="160"/>
      <c r="E317" s="72" t="s">
        <v>339</v>
      </c>
      <c r="F317" s="72" t="s">
        <v>340</v>
      </c>
      <c r="G317" s="73">
        <f t="shared" ref="G317:G319" si="77">H317+I317</f>
        <v>2739549</v>
      </c>
      <c r="H317" s="52">
        <f>H318</f>
        <v>2739549</v>
      </c>
      <c r="I317" s="52">
        <f t="shared" ref="I317:J318" si="78">I318</f>
        <v>0</v>
      </c>
      <c r="J317" s="52">
        <f t="shared" si="78"/>
        <v>0</v>
      </c>
      <c r="K317" s="172"/>
      <c r="L317" s="172"/>
      <c r="M317" s="219">
        <v>46</v>
      </c>
    </row>
    <row r="318" spans="1:58" s="29" customFormat="1" ht="22.5" x14ac:dyDescent="0.2">
      <c r="A318" s="79" t="s">
        <v>52</v>
      </c>
      <c r="B318" s="70"/>
      <c r="C318" s="70"/>
      <c r="D318" s="91" t="s">
        <v>24</v>
      </c>
      <c r="E318" s="95"/>
      <c r="F318" s="95"/>
      <c r="G318" s="73">
        <f t="shared" si="77"/>
        <v>2739549</v>
      </c>
      <c r="H318" s="52">
        <f>H319</f>
        <v>2739549</v>
      </c>
      <c r="I318" s="52">
        <f t="shared" si="78"/>
        <v>0</v>
      </c>
      <c r="J318" s="52">
        <f t="shared" si="78"/>
        <v>0</v>
      </c>
      <c r="K318" s="172"/>
      <c r="L318" s="172"/>
    </row>
    <row r="319" spans="1:58" s="29" customFormat="1" ht="22.5" x14ac:dyDescent="0.2">
      <c r="A319" s="79" t="s">
        <v>51</v>
      </c>
      <c r="B319" s="70"/>
      <c r="C319" s="70"/>
      <c r="D319" s="91" t="s">
        <v>24</v>
      </c>
      <c r="E319" s="95"/>
      <c r="F319" s="95"/>
      <c r="G319" s="73">
        <f t="shared" si="77"/>
        <v>2739549</v>
      </c>
      <c r="H319" s="52">
        <f>H320+H322+H321</f>
        <v>2739549</v>
      </c>
      <c r="I319" s="52">
        <f t="shared" ref="I319:J319" si="79">I320+I322+I321</f>
        <v>0</v>
      </c>
      <c r="J319" s="52">
        <f t="shared" si="79"/>
        <v>0</v>
      </c>
      <c r="K319" s="172"/>
      <c r="L319" s="172"/>
    </row>
    <row r="320" spans="1:58" s="29" customFormat="1" x14ac:dyDescent="0.2">
      <c r="A320" s="81" t="s">
        <v>49</v>
      </c>
      <c r="B320" s="81" t="s">
        <v>12</v>
      </c>
      <c r="C320" s="81" t="s">
        <v>25</v>
      </c>
      <c r="D320" s="85" t="s">
        <v>50</v>
      </c>
      <c r="E320" s="95"/>
      <c r="F320" s="95"/>
      <c r="G320" s="83">
        <f>H320+I320</f>
        <v>2143549</v>
      </c>
      <c r="H320" s="84">
        <f>403549+1740000</f>
        <v>2143549</v>
      </c>
      <c r="I320" s="84"/>
      <c r="J320" s="84"/>
      <c r="K320" s="172"/>
      <c r="L320" s="172"/>
    </row>
    <row r="321" spans="1:17" s="29" customFormat="1" ht="56.25" x14ac:dyDescent="0.3">
      <c r="A321" s="81" t="s">
        <v>202</v>
      </c>
      <c r="B321" s="81" t="s">
        <v>201</v>
      </c>
      <c r="C321" s="81" t="s">
        <v>16</v>
      </c>
      <c r="D321" s="82" t="s">
        <v>279</v>
      </c>
      <c r="E321" s="95"/>
      <c r="F321" s="95"/>
      <c r="G321" s="83">
        <f>H321+I321</f>
        <v>329000</v>
      </c>
      <c r="H321" s="84">
        <v>329000</v>
      </c>
      <c r="I321" s="84"/>
      <c r="J321" s="84"/>
      <c r="K321" s="172"/>
      <c r="L321" s="172"/>
    </row>
    <row r="322" spans="1:17" s="29" customFormat="1" ht="32.65" customHeight="1" x14ac:dyDescent="0.35">
      <c r="A322" s="81" t="s">
        <v>203</v>
      </c>
      <c r="B322" s="81" t="s">
        <v>204</v>
      </c>
      <c r="C322" s="81" t="s">
        <v>8</v>
      </c>
      <c r="D322" s="111" t="s">
        <v>98</v>
      </c>
      <c r="E322" s="72"/>
      <c r="F322" s="72"/>
      <c r="G322" s="83">
        <f t="shared" ref="G322" si="80">H322+I322</f>
        <v>267000</v>
      </c>
      <c r="H322" s="84">
        <f>445748-25340-153408</f>
        <v>267000</v>
      </c>
      <c r="I322" s="84"/>
      <c r="J322" s="84"/>
      <c r="K322" s="172"/>
      <c r="L322" s="172"/>
      <c r="N322" s="208" t="s">
        <v>363</v>
      </c>
    </row>
    <row r="323" spans="1:17" s="12" customFormat="1" hidden="1" x14ac:dyDescent="0.2">
      <c r="A323" s="35"/>
      <c r="B323" s="32"/>
      <c r="C323" s="32"/>
      <c r="D323" s="45"/>
      <c r="E323" s="33"/>
      <c r="F323" s="33"/>
      <c r="G323" s="21"/>
      <c r="H323" s="19"/>
      <c r="I323" s="28"/>
      <c r="J323" s="28"/>
    </row>
    <row r="324" spans="1:17" s="12" customFormat="1" ht="45.75" customHeight="1" x14ac:dyDescent="0.2">
      <c r="A324" s="9" t="s">
        <v>248</v>
      </c>
      <c r="B324" s="9" t="s">
        <v>248</v>
      </c>
      <c r="C324" s="9" t="s">
        <v>248</v>
      </c>
      <c r="D324" s="13" t="s">
        <v>249</v>
      </c>
      <c r="E324" s="14" t="s">
        <v>248</v>
      </c>
      <c r="F324" s="14" t="s">
        <v>248</v>
      </c>
      <c r="G324" s="28">
        <f>G10+G41+G47+G52+G57+G78+G93+G97+G101+G125+G148+G156+G162+G169+G173+G179+G218+G225+G232+G263+G274+G278+G267+G206+G288+G215+G294+G298+G302+G307+G144+G260+G313+G323+G317+G29</f>
        <v>116539325</v>
      </c>
      <c r="H324" s="28">
        <f t="shared" ref="H324:J324" si="81">H10+H41+H47+H52+H57+H78+H93+H97+H101+H125+H148+H156+H162+H169+H173+H179+H218+H225+H232+H263+H274+H278+H267+H206+H288+H215+H294+H298+H302+H307+H144+H260+H313+H323+H317+H29</f>
        <v>104718001</v>
      </c>
      <c r="I324" s="28">
        <f t="shared" si="81"/>
        <v>11821324</v>
      </c>
      <c r="J324" s="28">
        <f t="shared" si="81"/>
        <v>11379844</v>
      </c>
      <c r="K324" s="4"/>
      <c r="L324" s="4"/>
      <c r="M324" s="4"/>
      <c r="N324" s="207">
        <f>G322+G321+G320+G316+G312+G311+G283+G273+G266+G262+G231+G210+G209+G185+G178+G177+G176+G172+G165+G160+G155+G152+G147+G142+G140+G135+G134+G131+G129+G110+G100+G96+G88+G87+G82+G70+G62+G60+G55+G50+G45+G40+G37+G36+G35+G34+G33+G20+G18+G17+G16+G15+G14+G292+G293</f>
        <v>114161804</v>
      </c>
      <c r="O324" s="207">
        <f>H322+H321+H320+H316+H312+H311+H283+H273+H266+H262+H231+H210+H209+H185+H178+H177+H176+H172+H165+H160+H155+H152+H147+H142+H140+H135+H134+H131+H129+H110+H100+H96+H88+H87+H82+H70+H62+H60+H55+H50+H45+H40+H37+H36+H35+H34+H33+H20+H18+H17+H16+H15+H14+H292+H293</f>
        <v>103025260</v>
      </c>
      <c r="P324" s="207">
        <f t="shared" ref="P324:Q324" si="82">I322+I321+I320+I316+I312+I311+I283+I273+I266+I262+I231+I210+I209+I185+I178+I177+I176+I172+I165+I160+I155+I152+I147+I142+I140+I135+I134+I131+I129+I110+I100+I96+I88+I87+I82+I70+I62+I60+I55+I50+I45+I40+I37+I36+I35+I34+I33+I20+I18+I17+I16+I15+I14+I292+I293</f>
        <v>11136544</v>
      </c>
      <c r="Q324" s="207">
        <f t="shared" si="82"/>
        <v>10695064</v>
      </c>
    </row>
    <row r="325" spans="1:17" s="18" customFormat="1" ht="83.25" customHeight="1" x14ac:dyDescent="0.3">
      <c r="A325" s="1"/>
      <c r="B325" s="15" t="s">
        <v>379</v>
      </c>
      <c r="C325" s="16"/>
      <c r="D325" s="17"/>
      <c r="E325" s="17"/>
      <c r="F325" s="17"/>
      <c r="G325" s="23"/>
      <c r="H325" s="27" t="s">
        <v>380</v>
      </c>
      <c r="I325" s="23"/>
      <c r="J325" s="23"/>
      <c r="K325" s="17"/>
      <c r="L325" s="17"/>
      <c r="M325" s="17"/>
    </row>
    <row r="326" spans="1:17" s="12" customFormat="1" ht="144.75" hidden="1" customHeight="1" x14ac:dyDescent="0.2">
      <c r="A326" s="1"/>
      <c r="B326" s="15" t="s">
        <v>381</v>
      </c>
      <c r="C326" s="1"/>
      <c r="D326" s="2"/>
      <c r="E326" s="3"/>
      <c r="F326" s="3"/>
      <c r="G326" s="22"/>
      <c r="H326" s="27" t="s">
        <v>382</v>
      </c>
      <c r="I326" s="24"/>
      <c r="J326" s="24"/>
      <c r="K326" s="4"/>
      <c r="L326" s="4"/>
      <c r="M326" s="4"/>
    </row>
    <row r="327" spans="1:17" s="12" customFormat="1" x14ac:dyDescent="0.2">
      <c r="A327" s="1"/>
      <c r="B327" s="1"/>
      <c r="C327" s="1"/>
      <c r="D327" s="2"/>
      <c r="E327" s="3"/>
      <c r="F327" s="3"/>
      <c r="G327" s="22"/>
      <c r="H327" s="24"/>
      <c r="I327" s="24"/>
      <c r="J327" s="24"/>
      <c r="K327" s="4"/>
      <c r="L327" s="4"/>
      <c r="M327" s="4"/>
    </row>
    <row r="328" spans="1:17" s="12" customFormat="1" ht="33" customHeight="1" x14ac:dyDescent="0.2">
      <c r="A328" s="1"/>
      <c r="B328" s="1"/>
      <c r="C328" s="1"/>
      <c r="D328" s="2"/>
      <c r="E328" s="3"/>
      <c r="F328" s="3"/>
      <c r="G328" s="22"/>
      <c r="H328" s="24"/>
      <c r="I328" s="24"/>
      <c r="J328" s="24"/>
      <c r="K328" s="4"/>
      <c r="L328" s="4"/>
      <c r="M328" s="4"/>
    </row>
    <row r="329" spans="1:17" s="12" customFormat="1" x14ac:dyDescent="0.2">
      <c r="A329" s="1"/>
      <c r="B329" s="1"/>
      <c r="C329" s="1"/>
      <c r="D329" s="2"/>
      <c r="E329" s="3"/>
      <c r="F329" s="3"/>
      <c r="G329" s="22"/>
      <c r="H329" s="25"/>
      <c r="I329" s="24"/>
      <c r="J329" s="24"/>
      <c r="K329" s="4"/>
      <c r="L329" s="4"/>
      <c r="M329" s="4"/>
    </row>
  </sheetData>
  <sheetProtection selectLockedCells="1" selectUnlockedCells="1"/>
  <mergeCells count="13">
    <mergeCell ref="A6:J6"/>
    <mergeCell ref="H1:I1"/>
    <mergeCell ref="I8:J8"/>
    <mergeCell ref="A8:A9"/>
    <mergeCell ref="B8:B9"/>
    <mergeCell ref="C8:C9"/>
    <mergeCell ref="D8:D9"/>
    <mergeCell ref="E8:E9"/>
    <mergeCell ref="F8:F9"/>
    <mergeCell ref="G8:G9"/>
    <mergeCell ref="H8:H9"/>
    <mergeCell ref="H2:I2"/>
    <mergeCell ref="H3:I3"/>
  </mergeCells>
  <phoneticPr fontId="0" type="noConversion"/>
  <printOptions horizontalCentered="1"/>
  <pageMargins left="0.59055118110236227" right="0.19685039370078741" top="0.59055118110236227" bottom="0.51181102362204722" header="0.39370078740157483" footer="0.51181102362204722"/>
  <pageSetup paperSize="9" scale="36" firstPageNumber="0" fitToHeight="8" orientation="landscape" r:id="rId1"/>
  <headerFooter alignWithMargins="0">
    <oddHeader>&amp;C&amp;14&amp;P</oddHeader>
  </headerFooter>
  <rowBreaks count="6" manualBreakCount="6">
    <brk id="29" max="9" man="1"/>
    <brk id="47" max="16383" man="1"/>
    <brk id="67" max="9" man="1"/>
    <brk id="77" max="9" man="1"/>
    <brk id="148" max="9" man="1"/>
    <brk id="26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9</vt:i4>
      </vt:variant>
    </vt:vector>
  </HeadingPairs>
  <TitlesOfParts>
    <vt:vector size="10" baseType="lpstr">
      <vt:lpstr>ОР</vt:lpstr>
      <vt:lpstr>ОР!Excel_BuiltIn_Print_Titles</vt:lpstr>
      <vt:lpstr>ОР!Z_96E2A35E_4A48_419F_9E38_8CEFA5D27C66_.wvu.PrintArea</vt:lpstr>
      <vt:lpstr>ОР!Z_96E2A35E_4A48_419F_9E38_8CEFA5D27C66_.wvu.PrintTitles</vt:lpstr>
      <vt:lpstr>ОР!Z_ABBD498D_3D2F_4E62_985A_EF1DC4D9DC47_.wvu.PrintArea</vt:lpstr>
      <vt:lpstr>ОР!Z_ABBD498D_3D2F_4E62_985A_EF1DC4D9DC47_.wvu.PrintTitles</vt:lpstr>
      <vt:lpstr>ОР!Z_E02D48B6_D0D9_4E6E_B70D_8E13580A6528_.wvu.PrintArea</vt:lpstr>
      <vt:lpstr>ОР!Z_E02D48B6_D0D9_4E6E_B70D_8E13580A6528_.wvu.PrintTitles</vt:lpstr>
      <vt:lpstr>ОР!Заголовки_для_печати</vt:lpstr>
      <vt:lpstr>ОР!Область_печати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Бюджетний 1</dc:creator>
  <cp:keywords/>
  <dc:description/>
  <cp:lastModifiedBy>6</cp:lastModifiedBy>
  <cp:revision/>
  <cp:lastPrinted>2025-07-28T08:15:57Z</cp:lastPrinted>
  <dcterms:created xsi:type="dcterms:W3CDTF">2016-11-15T14:28:25Z</dcterms:created>
  <dcterms:modified xsi:type="dcterms:W3CDTF">2025-07-28T13:26:17Z</dcterms:modified>
  <cp:category/>
  <cp:contentStatus/>
</cp:coreProperties>
</file>