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Бюджетний-3\g(бюджетный3)\Мои документы\2. БЮДЖЕТ\Бюджет 2024\ЗМІНИ\січень-лютий 2025\cесія\"/>
    </mc:Choice>
  </mc:AlternateContent>
  <bookViews>
    <workbookView xWindow="0" yWindow="0" windowWidth="16574" windowHeight="7798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ОР!$A$4:$J$165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ОР!$A$4:$J$165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ОР!$A$4:$J$165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ОР!$A$1:$J$311</definedName>
  </definedNames>
  <calcPr calcId="152511"/>
</workbook>
</file>

<file path=xl/calcChain.xml><?xml version="1.0" encoding="utf-8"?>
<calcChain xmlns="http://schemas.openxmlformats.org/spreadsheetml/2006/main">
  <c r="H77" i="11" l="1"/>
  <c r="H40" i="11" l="1"/>
  <c r="H136" i="11" l="1"/>
  <c r="H14" i="11" l="1"/>
  <c r="H76" i="11" l="1"/>
  <c r="H45" i="11" l="1"/>
  <c r="H35" i="11" l="1"/>
  <c r="J220" i="11" l="1"/>
  <c r="I220" i="11"/>
  <c r="H72" i="11" l="1"/>
  <c r="J45" i="11"/>
  <c r="I45" i="11"/>
  <c r="I307" i="11" l="1"/>
  <c r="J307" i="11"/>
  <c r="H307" i="11"/>
  <c r="G308" i="11"/>
  <c r="G307" i="11"/>
  <c r="J306" i="11"/>
  <c r="J305" i="11" s="1"/>
  <c r="I306" i="11"/>
  <c r="I305" i="11" s="1"/>
  <c r="H306" i="11"/>
  <c r="H305" i="11" s="1"/>
  <c r="H18" i="11"/>
  <c r="H124" i="11"/>
  <c r="H173" i="11"/>
  <c r="G305" i="11" l="1"/>
  <c r="G306" i="11"/>
  <c r="H26" i="11"/>
  <c r="H75" i="11" l="1"/>
  <c r="J272" i="11" l="1"/>
  <c r="I272" i="11"/>
  <c r="H17" i="11" l="1"/>
  <c r="H272" i="11" l="1"/>
  <c r="H99" i="11"/>
  <c r="J101" i="11" l="1"/>
  <c r="I101" i="11"/>
  <c r="H48" i="11" l="1"/>
  <c r="I195" i="11" l="1"/>
  <c r="G203" i="11" l="1"/>
  <c r="J202" i="11"/>
  <c r="J201" i="11" s="1"/>
  <c r="I202" i="11"/>
  <c r="G202" i="11"/>
  <c r="G201" i="11" s="1"/>
  <c r="I201" i="11"/>
  <c r="H299" i="11"/>
  <c r="H16" i="11"/>
  <c r="G304" i="11" l="1"/>
  <c r="I148" i="11"/>
  <c r="J148" i="11"/>
  <c r="H148" i="11"/>
  <c r="G150" i="11"/>
  <c r="G26" i="11"/>
  <c r="I25" i="11"/>
  <c r="I24" i="11" s="1"/>
  <c r="J25" i="11"/>
  <c r="J24" i="11" s="1"/>
  <c r="H25" i="11"/>
  <c r="H24" i="11" s="1"/>
  <c r="G24" i="11" l="1"/>
  <c r="G25" i="11"/>
  <c r="G23" i="11" l="1"/>
  <c r="H259" i="11" l="1"/>
  <c r="G220" i="11" l="1"/>
  <c r="I216" i="11"/>
  <c r="I215" i="11" s="1"/>
  <c r="J216" i="11"/>
  <c r="J215" i="11" s="1"/>
  <c r="I219" i="11"/>
  <c r="I218" i="11" s="1"/>
  <c r="J219" i="11"/>
  <c r="J218" i="11" s="1"/>
  <c r="J214" i="11" l="1"/>
  <c r="I214" i="11"/>
  <c r="I298" i="11" l="1"/>
  <c r="J300" i="11"/>
  <c r="J298" i="11" s="1"/>
  <c r="G300" i="11"/>
  <c r="H298" i="11"/>
  <c r="H13" i="11"/>
  <c r="J124" i="11" l="1"/>
  <c r="I124" i="11"/>
  <c r="H255" i="11" l="1"/>
  <c r="J281" i="11" l="1"/>
  <c r="I281" i="11"/>
  <c r="I303" i="11" l="1"/>
  <c r="I302" i="11" s="1"/>
  <c r="I301" i="11" s="1"/>
  <c r="G301" i="11" s="1"/>
  <c r="J303" i="11"/>
  <c r="J302" i="11" s="1"/>
  <c r="J301" i="11" s="1"/>
  <c r="H303" i="11"/>
  <c r="G303" i="11"/>
  <c r="H302" i="11"/>
  <c r="G302" i="11"/>
  <c r="H144" i="11"/>
  <c r="J28" i="11" l="1"/>
  <c r="I28" i="11"/>
  <c r="H28" i="11"/>
  <c r="I27" i="11"/>
  <c r="J27" i="11"/>
  <c r="G30" i="11"/>
  <c r="H129" i="11" l="1"/>
  <c r="H292" i="11" l="1"/>
  <c r="H66" i="11" l="1"/>
  <c r="H117" i="11" l="1"/>
  <c r="G132" i="11"/>
  <c r="H65" i="11" l="1"/>
  <c r="H64" i="11"/>
  <c r="G60" i="11" l="1"/>
  <c r="G63" i="11"/>
  <c r="G66" i="11"/>
  <c r="G65" i="11" s="1"/>
  <c r="G64" i="11" s="1"/>
  <c r="H50" i="11"/>
  <c r="H49" i="11" s="1"/>
  <c r="I197" i="11" l="1"/>
  <c r="J197" i="11"/>
  <c r="H197" i="11"/>
  <c r="H251" i="11" l="1"/>
  <c r="H161" i="11" l="1"/>
  <c r="I196" i="11" l="1"/>
  <c r="J196" i="11"/>
  <c r="J195" i="11" s="1"/>
  <c r="H196" i="11"/>
  <c r="H195" i="11" s="1"/>
  <c r="G195" i="11" s="1"/>
  <c r="G199" i="11"/>
  <c r="H34" i="11" l="1"/>
  <c r="H33" i="11" l="1"/>
  <c r="H31" i="11" s="1"/>
  <c r="G272" i="11" l="1"/>
  <c r="H171" i="11"/>
  <c r="I135" i="11" l="1"/>
  <c r="I134" i="11" s="1"/>
  <c r="I133" i="11" s="1"/>
  <c r="J135" i="11"/>
  <c r="J134" i="11" s="1"/>
  <c r="J133" i="11" s="1"/>
  <c r="H135" i="11"/>
  <c r="G135" i="11" s="1"/>
  <c r="G136" i="11"/>
  <c r="H134" i="11" l="1"/>
  <c r="J171" i="11"/>
  <c r="I171" i="11"/>
  <c r="I13" i="11"/>
  <c r="J13" i="11"/>
  <c r="I12" i="11"/>
  <c r="J12" i="11"/>
  <c r="I10" i="11"/>
  <c r="J10" i="11"/>
  <c r="G134" i="11" l="1"/>
  <c r="H133" i="11"/>
  <c r="G270" i="11"/>
  <c r="I269" i="11"/>
  <c r="J269" i="11"/>
  <c r="H269" i="11"/>
  <c r="G172" i="11"/>
  <c r="G173" i="11"/>
  <c r="G174" i="11"/>
  <c r="H71" i="11"/>
  <c r="G133" i="11" l="1"/>
  <c r="H143" i="11"/>
  <c r="G15" i="11" l="1"/>
  <c r="H59" i="11" l="1"/>
  <c r="G57" i="11"/>
  <c r="H58" i="11" l="1"/>
  <c r="G58" i="11" s="1"/>
  <c r="G59" i="11"/>
  <c r="J297" i="11"/>
  <c r="J295" i="11" s="1"/>
  <c r="I297" i="11"/>
  <c r="I295" i="11" s="1"/>
  <c r="H297" i="11"/>
  <c r="G299" i="11"/>
  <c r="G298" i="11" s="1"/>
  <c r="G296" i="11"/>
  <c r="G297" i="11" l="1"/>
  <c r="H295" i="11"/>
  <c r="G295" i="11" s="1"/>
  <c r="I62" i="11" l="1"/>
  <c r="I61" i="11" s="1"/>
  <c r="J62" i="11"/>
  <c r="J61" i="11" s="1"/>
  <c r="H62" i="11"/>
  <c r="H61" i="11" l="1"/>
  <c r="G61" i="11" s="1"/>
  <c r="G62" i="11"/>
  <c r="J53" i="11"/>
  <c r="J49" i="11" s="1"/>
  <c r="J48" i="11" s="1"/>
  <c r="I53" i="11"/>
  <c r="I49" i="11" l="1"/>
  <c r="I48" i="11" s="1"/>
  <c r="I44" i="11"/>
  <c r="G102" i="11" l="1"/>
  <c r="G103" i="11"/>
  <c r="G104" i="11"/>
  <c r="G105" i="11"/>
  <c r="G108" i="11"/>
  <c r="G111" i="11"/>
  <c r="G112" i="11"/>
  <c r="G113" i="11"/>
  <c r="H44" i="11" l="1"/>
  <c r="I70" i="11" l="1"/>
  <c r="J70" i="11"/>
  <c r="H70" i="11"/>
  <c r="H69" i="11" s="1"/>
  <c r="G294" i="11" l="1"/>
  <c r="G293" i="11"/>
  <c r="J292" i="11"/>
  <c r="I292" i="11"/>
  <c r="G292" i="11" s="1"/>
  <c r="J291" i="11"/>
  <c r="J290" i="11" s="1"/>
  <c r="H291" i="11"/>
  <c r="H290" i="11" l="1"/>
  <c r="I291" i="11"/>
  <c r="I290" i="11" s="1"/>
  <c r="G290" i="11" l="1"/>
  <c r="G291" i="11"/>
  <c r="J288" i="11" l="1"/>
  <c r="J287" i="11" s="1"/>
  <c r="J286" i="11" s="1"/>
  <c r="I288" i="11"/>
  <c r="H288" i="11"/>
  <c r="H287" i="11" s="1"/>
  <c r="H286" i="11" s="1"/>
  <c r="I287" i="11"/>
  <c r="I286" i="11" s="1"/>
  <c r="I284" i="11"/>
  <c r="I283" i="11" s="1"/>
  <c r="I282" i="11" s="1"/>
  <c r="J284" i="11"/>
  <c r="J283" i="11" s="1"/>
  <c r="J282" i="11" s="1"/>
  <c r="G289" i="11"/>
  <c r="G288" i="11" l="1"/>
  <c r="G287" i="11" s="1"/>
  <c r="G286" i="11" s="1"/>
  <c r="H280" i="11" l="1"/>
  <c r="H284" i="11" l="1"/>
  <c r="H283" i="11" s="1"/>
  <c r="H282" i="11" s="1"/>
  <c r="G285" i="11"/>
  <c r="G49" i="11" l="1"/>
  <c r="H12" i="11" l="1"/>
  <c r="H10" i="11" s="1"/>
  <c r="J44" i="11" l="1"/>
  <c r="G284" i="11"/>
  <c r="G283" i="11" s="1"/>
  <c r="G282" i="11" s="1"/>
  <c r="G281" i="11" l="1"/>
  <c r="J280" i="11"/>
  <c r="J279" i="11" s="1"/>
  <c r="J277" i="11" s="1"/>
  <c r="I280" i="11"/>
  <c r="I279" i="11" s="1"/>
  <c r="I277" i="11" s="1"/>
  <c r="H279" i="11"/>
  <c r="G278" i="11"/>
  <c r="G280" i="11" l="1"/>
  <c r="G279" i="11"/>
  <c r="H277" i="11"/>
  <c r="G277" i="11" s="1"/>
  <c r="J43" i="11" l="1"/>
  <c r="I42" i="11" l="1"/>
  <c r="I310" i="11" s="1"/>
  <c r="H261" i="11" l="1"/>
  <c r="H260" i="11" s="1"/>
  <c r="G262" i="11"/>
  <c r="G261" i="11" s="1"/>
  <c r="G260" i="11" s="1"/>
  <c r="I268" i="11" l="1"/>
  <c r="I267" i="11" s="1"/>
  <c r="J268" i="11"/>
  <c r="J267" i="11" s="1"/>
  <c r="H268" i="11"/>
  <c r="H27" i="11" l="1"/>
  <c r="G29" i="11"/>
  <c r="G125" i="11"/>
  <c r="J127" i="11"/>
  <c r="J117" i="11" s="1"/>
  <c r="I127" i="11"/>
  <c r="I117" i="11" s="1"/>
  <c r="G27" i="11" l="1"/>
  <c r="G28" i="11"/>
  <c r="G276" i="11"/>
  <c r="G51" i="11" l="1"/>
  <c r="H274" i="11" l="1"/>
  <c r="H273" i="11" s="1"/>
  <c r="H267" i="11" s="1"/>
  <c r="G267" i="11" l="1"/>
  <c r="G273" i="11"/>
  <c r="G275" i="11"/>
  <c r="G274" i="11"/>
  <c r="G271" i="11" l="1"/>
  <c r="G266" i="11"/>
  <c r="G269" i="11" l="1"/>
  <c r="G268" i="11"/>
  <c r="H265" i="11" l="1"/>
  <c r="G265" i="11" s="1"/>
  <c r="H264" i="11" l="1"/>
  <c r="G264" i="11" s="1"/>
  <c r="H263" i="11" l="1"/>
  <c r="G263" i="11" s="1"/>
  <c r="J92" i="11"/>
  <c r="I92" i="11"/>
  <c r="G94" i="11"/>
  <c r="G93" i="11" l="1"/>
  <c r="H47" i="11"/>
  <c r="I43" i="11" l="1"/>
  <c r="H238" i="11"/>
  <c r="G238" i="11" s="1"/>
  <c r="G237" i="11" s="1"/>
  <c r="G239" i="11"/>
  <c r="H237" i="11" l="1"/>
  <c r="H223" i="11"/>
  <c r="H231" i="11" l="1"/>
  <c r="G233" i="11"/>
  <c r="H227" i="11"/>
  <c r="H226" i="11" s="1"/>
  <c r="G229" i="11"/>
  <c r="H235" i="11" l="1"/>
  <c r="H234" i="11" s="1"/>
  <c r="G236" i="11"/>
  <c r="G235" i="11" l="1"/>
  <c r="G234" i="11" s="1"/>
  <c r="G225" i="11" l="1"/>
  <c r="G228" i="11" l="1"/>
  <c r="J227" i="11"/>
  <c r="J226" i="11" s="1"/>
  <c r="I227" i="11" l="1"/>
  <c r="I226" i="11" s="1"/>
  <c r="G198" i="11" l="1"/>
  <c r="H219" i="11" l="1"/>
  <c r="H218" i="11" l="1"/>
  <c r="G218" i="11" s="1"/>
  <c r="G219" i="11"/>
  <c r="J110" i="11"/>
  <c r="I110" i="11"/>
  <c r="G224" i="11" l="1"/>
  <c r="H222" i="11"/>
  <c r="G222" i="11" l="1"/>
  <c r="G223" i="11"/>
  <c r="J42" i="11"/>
  <c r="J310" i="11" s="1"/>
  <c r="G72" i="11" l="1"/>
  <c r="G41" i="11" l="1"/>
  <c r="G46" i="11"/>
  <c r="G36" i="11"/>
  <c r="H164" i="11" l="1"/>
  <c r="H96" i="11" l="1"/>
  <c r="H95" i="11" s="1"/>
  <c r="H43" i="11" l="1"/>
  <c r="H42" i="11" s="1"/>
  <c r="G40" i="11"/>
  <c r="H74" i="11" l="1"/>
  <c r="G81" i="11"/>
  <c r="G76" i="11"/>
  <c r="G45" i="11" l="1"/>
  <c r="G44" i="11" s="1"/>
  <c r="G43" i="11"/>
  <c r="G42" i="11"/>
  <c r="G71" i="11" l="1"/>
  <c r="G85" i="11"/>
  <c r="G14" i="11"/>
  <c r="G242" i="11" l="1"/>
  <c r="G243" i="11"/>
  <c r="G244" i="11"/>
  <c r="I241" i="11"/>
  <c r="J241" i="11"/>
  <c r="H241" i="11"/>
  <c r="G241" i="11" l="1"/>
  <c r="H240" i="11"/>
  <c r="I240" i="11"/>
  <c r="J240" i="11"/>
  <c r="H247" i="11"/>
  <c r="I247" i="11"/>
  <c r="I246" i="11" s="1"/>
  <c r="I245" i="11" s="1"/>
  <c r="J247" i="11"/>
  <c r="J246" i="11" s="1"/>
  <c r="J245" i="11" s="1"/>
  <c r="G248" i="11"/>
  <c r="H250" i="11"/>
  <c r="H249" i="11" s="1"/>
  <c r="I250" i="11"/>
  <c r="I249" i="11" s="1"/>
  <c r="J250" i="11"/>
  <c r="J249" i="11" s="1"/>
  <c r="G251" i="11"/>
  <c r="G247" i="11" l="1"/>
  <c r="G240" i="11"/>
  <c r="G250" i="11"/>
  <c r="G249" i="11" s="1"/>
  <c r="H246" i="11"/>
  <c r="G246" i="11" l="1"/>
  <c r="H245" i="11"/>
  <c r="G245" i="11" s="1"/>
  <c r="J97" i="11" l="1"/>
  <c r="J96" i="11" s="1"/>
  <c r="I97" i="11"/>
  <c r="I96" i="11" l="1"/>
  <c r="G96" i="11" s="1"/>
  <c r="G53" i="11" l="1"/>
  <c r="I47" i="11"/>
  <c r="G47" i="11" l="1"/>
  <c r="G259" i="11"/>
  <c r="J258" i="11"/>
  <c r="I258" i="11"/>
  <c r="I257" i="11" s="1"/>
  <c r="H258" i="11"/>
  <c r="G258" i="11"/>
  <c r="H257" i="11"/>
  <c r="H256" i="11" s="1"/>
  <c r="G257" i="11"/>
  <c r="J256" i="11"/>
  <c r="I256" i="11"/>
  <c r="G256" i="11" l="1"/>
  <c r="I177" i="11"/>
  <c r="H116" i="11" l="1"/>
  <c r="H114" i="11" s="1"/>
  <c r="G97" i="11" l="1"/>
  <c r="G98" i="11"/>
  <c r="G126" i="11"/>
  <c r="I116" i="11"/>
  <c r="I114" i="11" s="1"/>
  <c r="H186" i="11"/>
  <c r="G187" i="11"/>
  <c r="G127" i="11" l="1"/>
  <c r="G128" i="11"/>
  <c r="G13" i="11" l="1"/>
  <c r="I34" i="11"/>
  <c r="I33" i="11" s="1"/>
  <c r="J34" i="11"/>
  <c r="J33" i="11" s="1"/>
  <c r="I39" i="11"/>
  <c r="J39" i="11"/>
  <c r="H39" i="11"/>
  <c r="H38" i="11" s="1"/>
  <c r="H37" i="11" s="1"/>
  <c r="I74" i="11"/>
  <c r="J74" i="11"/>
  <c r="G74" i="11"/>
  <c r="I80" i="11"/>
  <c r="J80" i="11"/>
  <c r="H80" i="11"/>
  <c r="G80" i="11" s="1"/>
  <c r="G11" i="11"/>
  <c r="G16" i="11"/>
  <c r="G17" i="11"/>
  <c r="G18" i="11"/>
  <c r="G19" i="11"/>
  <c r="G20" i="11"/>
  <c r="G21" i="11"/>
  <c r="G22" i="11"/>
  <c r="G35" i="11"/>
  <c r="G50" i="11"/>
  <c r="G52" i="11"/>
  <c r="G68" i="11"/>
  <c r="G75" i="11"/>
  <c r="G77" i="11"/>
  <c r="I84" i="11"/>
  <c r="J84" i="11"/>
  <c r="H84" i="11"/>
  <c r="G84" i="11" s="1"/>
  <c r="I88" i="11"/>
  <c r="J88" i="11"/>
  <c r="H88" i="11"/>
  <c r="J91" i="11"/>
  <c r="H92" i="11"/>
  <c r="H91" i="11" s="1"/>
  <c r="I107" i="11"/>
  <c r="I106" i="11" s="1"/>
  <c r="J107" i="11"/>
  <c r="J106" i="11" s="1"/>
  <c r="H107" i="11"/>
  <c r="I109" i="11"/>
  <c r="J109" i="11"/>
  <c r="H110" i="11"/>
  <c r="I140" i="11"/>
  <c r="J140" i="11"/>
  <c r="H140" i="11"/>
  <c r="I142" i="11"/>
  <c r="J142" i="11"/>
  <c r="I147" i="11"/>
  <c r="J147" i="11"/>
  <c r="I153" i="11"/>
  <c r="I152" i="11" s="1"/>
  <c r="J153" i="11"/>
  <c r="J152" i="11" s="1"/>
  <c r="H153" i="11"/>
  <c r="I156" i="11"/>
  <c r="J156" i="11"/>
  <c r="H156" i="11"/>
  <c r="I164" i="11"/>
  <c r="J164" i="11"/>
  <c r="G171" i="11"/>
  <c r="J177" i="11"/>
  <c r="H177" i="11"/>
  <c r="I182" i="11"/>
  <c r="J182" i="11"/>
  <c r="H182" i="11"/>
  <c r="I186" i="11"/>
  <c r="J186" i="11"/>
  <c r="J185" i="11" s="1"/>
  <c r="J184" i="11" s="1"/>
  <c r="H185" i="11"/>
  <c r="I190" i="11"/>
  <c r="J190" i="11"/>
  <c r="H190" i="11"/>
  <c r="I193" i="11"/>
  <c r="J193" i="11"/>
  <c r="H193" i="11"/>
  <c r="I205" i="11"/>
  <c r="J205" i="11"/>
  <c r="H205" i="11"/>
  <c r="I209" i="11"/>
  <c r="J209" i="11"/>
  <c r="H209" i="11"/>
  <c r="I212" i="11"/>
  <c r="I211" i="11" s="1"/>
  <c r="J212" i="11"/>
  <c r="J211" i="11" s="1"/>
  <c r="H212" i="11"/>
  <c r="H211" i="11" s="1"/>
  <c r="H216" i="11"/>
  <c r="I231" i="11"/>
  <c r="I221" i="11" s="1"/>
  <c r="J231" i="11"/>
  <c r="J221" i="11" s="1"/>
  <c r="J254" i="11"/>
  <c r="J253" i="11" s="1"/>
  <c r="J252" i="11" s="1"/>
  <c r="I254" i="11"/>
  <c r="I253" i="11" s="1"/>
  <c r="I252" i="11" s="1"/>
  <c r="H254" i="11"/>
  <c r="H253" i="11" s="1"/>
  <c r="H252" i="11" s="1"/>
  <c r="H106" i="11" l="1"/>
  <c r="G106" i="11" s="1"/>
  <c r="G107" i="11"/>
  <c r="H109" i="11"/>
  <c r="G109" i="11" s="1"/>
  <c r="G110" i="11"/>
  <c r="I91" i="11"/>
  <c r="G92" i="11"/>
  <c r="G70" i="11"/>
  <c r="I38" i="11"/>
  <c r="I37" i="11" s="1"/>
  <c r="J38" i="11"/>
  <c r="J37" i="11" s="1"/>
  <c r="I185" i="11"/>
  <c r="I184" i="11" s="1"/>
  <c r="G186" i="11"/>
  <c r="H184" i="11"/>
  <c r="G255" i="11"/>
  <c r="G254" i="11" l="1"/>
  <c r="G253" i="11" s="1"/>
  <c r="G252" i="11" s="1"/>
  <c r="G91" i="11"/>
  <c r="G184" i="11"/>
  <c r="G185" i="11"/>
  <c r="G118" i="11" l="1"/>
  <c r="G232" i="11" l="1"/>
  <c r="H230" i="11" l="1"/>
  <c r="H221" i="11" s="1"/>
  <c r="G231" i="11"/>
  <c r="G230" i="11" s="1"/>
  <c r="I160" i="11" l="1"/>
  <c r="I159" i="11" s="1"/>
  <c r="J160" i="11"/>
  <c r="J159" i="11" s="1"/>
  <c r="J158" i="11" s="1"/>
  <c r="H160" i="11"/>
  <c r="G160" i="11" s="1"/>
  <c r="G161" i="11"/>
  <c r="G227" i="11" l="1"/>
  <c r="H159" i="11"/>
  <c r="H158" i="11" s="1"/>
  <c r="I158" i="11"/>
  <c r="G221" i="11" l="1"/>
  <c r="G226" i="11"/>
  <c r="G159" i="11"/>
  <c r="G158" i="11"/>
  <c r="G123" i="11" l="1"/>
  <c r="I56" i="11" l="1"/>
  <c r="I55" i="11" s="1"/>
  <c r="I54" i="11" s="1"/>
  <c r="J56" i="11"/>
  <c r="J55" i="11" s="1"/>
  <c r="J54" i="11" s="1"/>
  <c r="H56" i="11"/>
  <c r="G56" i="11" s="1"/>
  <c r="H55" i="11" l="1"/>
  <c r="G55" i="11" s="1"/>
  <c r="H54" i="11" l="1"/>
  <c r="G54" i="11" s="1"/>
  <c r="G179" i="11" l="1"/>
  <c r="G180" i="11"/>
  <c r="I145" i="11" l="1"/>
  <c r="J145" i="11"/>
  <c r="H176" i="11"/>
  <c r="I204" i="11"/>
  <c r="J204" i="11"/>
  <c r="G143" i="11" l="1"/>
  <c r="H142" i="11"/>
  <c r="G142" i="11" s="1"/>
  <c r="G217" i="11" l="1"/>
  <c r="H215" i="11" l="1"/>
  <c r="G215" i="11" l="1"/>
  <c r="G214" i="11" s="1"/>
  <c r="H214" i="11"/>
  <c r="G216" i="11"/>
  <c r="I176" i="11" l="1"/>
  <c r="G144" i="11" l="1"/>
  <c r="G39" i="11" l="1"/>
  <c r="H32" i="11"/>
  <c r="G32" i="11" s="1"/>
  <c r="G37" i="11" l="1"/>
  <c r="G38" i="11"/>
  <c r="I31" i="11"/>
  <c r="J31" i="11"/>
  <c r="I69" i="11"/>
  <c r="J69" i="11"/>
  <c r="J73" i="11"/>
  <c r="I79" i="11"/>
  <c r="I78" i="11" s="1"/>
  <c r="J79" i="11"/>
  <c r="J78" i="11" s="1"/>
  <c r="I83" i="11"/>
  <c r="I82" i="11" s="1"/>
  <c r="J83" i="11"/>
  <c r="J82" i="11" s="1"/>
  <c r="J87" i="11"/>
  <c r="J86" i="11" s="1"/>
  <c r="J139" i="11"/>
  <c r="J137" i="11" s="1"/>
  <c r="I155" i="11"/>
  <c r="I151" i="11" s="1"/>
  <c r="J155" i="11"/>
  <c r="J151" i="11" s="1"/>
  <c r="J170" i="11"/>
  <c r="J168" i="11" s="1"/>
  <c r="G176" i="11"/>
  <c r="J176" i="11"/>
  <c r="I181" i="11"/>
  <c r="I175" i="11" s="1"/>
  <c r="J181" i="11"/>
  <c r="I189" i="11"/>
  <c r="J189" i="11"/>
  <c r="I192" i="11"/>
  <c r="J192" i="11"/>
  <c r="I208" i="11"/>
  <c r="I207" i="11" s="1"/>
  <c r="J208" i="11"/>
  <c r="J207" i="11" s="1"/>
  <c r="H208" i="11"/>
  <c r="H207" i="11" s="1"/>
  <c r="H139" i="11"/>
  <c r="H137" i="11" s="1"/>
  <c r="H83" i="11"/>
  <c r="H82" i="11" s="1"/>
  <c r="H79" i="11"/>
  <c r="G79" i="11" s="1"/>
  <c r="G119" i="11"/>
  <c r="G120" i="11"/>
  <c r="G121" i="11"/>
  <c r="G122" i="11"/>
  <c r="G124" i="11"/>
  <c r="G129" i="11"/>
  <c r="G130" i="11"/>
  <c r="G131" i="11"/>
  <c r="G138" i="11"/>
  <c r="G141" i="11"/>
  <c r="G146" i="11"/>
  <c r="G149" i="11"/>
  <c r="G154" i="11"/>
  <c r="G157" i="11"/>
  <c r="G165" i="11"/>
  <c r="G166" i="11"/>
  <c r="G167" i="11"/>
  <c r="G169" i="11"/>
  <c r="G178" i="11"/>
  <c r="G183" i="11"/>
  <c r="G188" i="11"/>
  <c r="G191" i="11"/>
  <c r="G194" i="11"/>
  <c r="G200" i="11"/>
  <c r="G197" i="11" s="1"/>
  <c r="G206" i="11"/>
  <c r="G210" i="11"/>
  <c r="G211" i="11"/>
  <c r="G212" i="11"/>
  <c r="G213" i="11"/>
  <c r="G89" i="11"/>
  <c r="G115" i="11"/>
  <c r="G82" i="11" l="1"/>
  <c r="G83" i="11"/>
  <c r="G34" i="11"/>
  <c r="J175" i="11"/>
  <c r="H163" i="11"/>
  <c r="H162" i="11" s="1"/>
  <c r="J116" i="11"/>
  <c r="J114" i="11" s="1"/>
  <c r="J95" i="11"/>
  <c r="J90" i="11" s="1"/>
  <c r="I139" i="11"/>
  <c r="I137" i="11" s="1"/>
  <c r="G177" i="11"/>
  <c r="I163" i="11"/>
  <c r="I162" i="11" s="1"/>
  <c r="J163" i="11"/>
  <c r="J162" i="11" s="1"/>
  <c r="I95" i="11"/>
  <c r="I90" i="11" s="1"/>
  <c r="J67" i="11"/>
  <c r="I87" i="11"/>
  <c r="I73" i="11"/>
  <c r="I67" i="11" s="1"/>
  <c r="I170" i="11"/>
  <c r="I168" i="11" s="1"/>
  <c r="G207" i="11"/>
  <c r="J47" i="11"/>
  <c r="G209" i="11"/>
  <c r="G208" i="11"/>
  <c r="H204" i="11"/>
  <c r="G204" i="11" s="1"/>
  <c r="H189" i="11"/>
  <c r="G189" i="11" s="1"/>
  <c r="H181" i="11"/>
  <c r="G181" i="11" s="1"/>
  <c r="G182" i="11"/>
  <c r="H155" i="11"/>
  <c r="G155" i="11" s="1"/>
  <c r="H152" i="11"/>
  <c r="H78" i="11"/>
  <c r="G78" i="11" s="1"/>
  <c r="H151" i="11" l="1"/>
  <c r="G151" i="11" s="1"/>
  <c r="G31" i="11"/>
  <c r="G33" i="11"/>
  <c r="G48" i="11"/>
  <c r="G205" i="11"/>
  <c r="G196" i="11"/>
  <c r="G162" i="11"/>
  <c r="H73" i="11"/>
  <c r="H67" i="11" s="1"/>
  <c r="H310" i="11" s="1"/>
  <c r="G140" i="11"/>
  <c r="G164" i="11"/>
  <c r="G137" i="11"/>
  <c r="G139" i="11"/>
  <c r="H170" i="11"/>
  <c r="H168" i="11" s="1"/>
  <c r="H175" i="11"/>
  <c r="G175" i="11" s="1"/>
  <c r="G156" i="11"/>
  <c r="G153" i="11"/>
  <c r="I86" i="11"/>
  <c r="G163" i="11"/>
  <c r="G152" i="11"/>
  <c r="H192" i="11"/>
  <c r="G192" i="11" s="1"/>
  <c r="G193" i="11"/>
  <c r="G190" i="11"/>
  <c r="G12" i="11" l="1"/>
  <c r="G69" i="11"/>
  <c r="G73" i="11"/>
  <c r="H147" i="11"/>
  <c r="H145" i="11" s="1"/>
  <c r="G170" i="11"/>
  <c r="G88" i="11"/>
  <c r="H87" i="11"/>
  <c r="G168" i="11"/>
  <c r="H90" i="11"/>
  <c r="G67" i="11" l="1"/>
  <c r="G310" i="11" s="1"/>
  <c r="G10" i="11"/>
  <c r="G147" i="11"/>
  <c r="G148" i="11"/>
  <c r="G145" i="11"/>
  <c r="G117" i="11"/>
  <c r="H86" i="11"/>
  <c r="G87" i="11"/>
  <c r="G90" i="11"/>
  <c r="G95" i="11"/>
  <c r="G86" i="11" l="1"/>
  <c r="G116" i="11"/>
  <c r="G114" i="11"/>
  <c r="G99" i="11"/>
  <c r="G101" i="11"/>
  <c r="G100" i="11"/>
</calcChain>
</file>

<file path=xl/sharedStrings.xml><?xml version="1.0" encoding="utf-8"?>
<sst xmlns="http://schemas.openxmlformats.org/spreadsheetml/2006/main" count="848" uniqueCount="370">
  <si>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</si>
  <si>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</si>
  <si>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</si>
  <si>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</si>
  <si>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</si>
  <si>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</si>
  <si>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</si>
  <si>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</si>
  <si>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</si>
  <si>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</si>
  <si>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</si>
  <si>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</si>
  <si>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</si>
  <si>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</si>
  <si>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</si>
  <si>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</si>
  <si>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</si>
  <si>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</si>
  <si>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</si>
  <si>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</si>
  <si>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</si>
  <si>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</si>
  <si>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</si>
  <si>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</si>
  <si>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</si>
  <si>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</si>
  <si>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</si>
  <si>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</si>
  <si>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</si>
  <si>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</si>
  <si>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</si>
  <si>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</si>
  <si>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</si>
  <si>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</si>
  <si>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</si>
  <si>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</si>
  <si>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</si>
  <si>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</si>
  <si>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</si>
  <si>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</si>
  <si>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</si>
  <si>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</si>
  <si>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</si>
  <si>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</si>
  <si>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</si>
  <si>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</si>
  <si>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</si>
  <si>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</si>
  <si>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</si>
  <si>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</si>
  <si>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</si>
  <si>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</si>
  <si>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</si>
  <si>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</si>
  <si>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</si>
  <si>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</si>
  <si>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</si>
  <si>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</si>
  <si>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</si>
  <si>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</si>
  <si>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</si>
  <si>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</si>
  <si>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</si>
  <si>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</si>
  <si>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</si>
  <si>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</si>
  <si>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</si>
  <si>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</si>
  <si>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</si>
  <si>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</si>
  <si>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</si>
  <si>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</si>
  <si>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</si>
  <si>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</si>
  <si>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</si>
  <si>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</si>
  <si>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</si>
  <si>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</si>
  <si>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</si>
  <si>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</si>
  <si>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</si>
  <si>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</si>
  <si>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</si>
  <si>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</si>
  <si>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</si>
  <si>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</si>
  <si>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</si>
  <si>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</si>
  <si>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</si>
  <si>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</si>
  <si>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</si>
  <si>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</si>
  <si>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</si>
  <si>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</si>
  <si>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</si>
  <si>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</si>
  <si>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</si>
  <si>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</si>
  <si>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</si>
  <si>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</si>
  <si>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</si>
  <si>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</si>
  <si>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</si>
  <si>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</si>
  <si>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</si>
  <si>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</si>
  <si>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</si>
  <si>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</si>
  <si>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</si>
  <si>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</si>
  <si>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</si>
  <si>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</si>
  <si>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</si>
  <si>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</si>
  <si>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</si>
  <si>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</si>
  <si>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</si>
  <si>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</si>
  <si>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</si>
  <si>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</si>
  <si>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</si>
  <si>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</si>
  <si>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</si>
  <si>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</si>
  <si>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</si>
  <si>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</si>
  <si>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</si>
  <si>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</si>
  <si>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</si>
  <si>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</si>
  <si>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</si>
  <si>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</si>
  <si>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</si>
  <si>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</si>
  <si>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</si>
  <si>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</si>
  <si>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</si>
  <si>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</si>
  <si>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</si>
  <si>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</si>
  <si>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</si>
  <si>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</si>
  <si>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</si>
  <si>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</si>
  <si>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</si>
  <si>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</si>
  <si>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</si>
  <si>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</si>
  <si>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</si>
  <si>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</si>
  <si>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</si>
  <si>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</si>
  <si>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</si>
  <si>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</si>
  <si>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</si>
  <si>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</si>
  <si>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</si>
  <si>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</si>
  <si>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</si>
  <si>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</si>
  <si>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</si>
  <si>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</si>
  <si>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</si>
  <si>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</si>
  <si>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</si>
  <si>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</si>
  <si>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</si>
  <si>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</si>
  <si>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</si>
  <si>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</si>
  <si>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</si>
  <si>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</si>
  <si>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</si>
  <si>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</si>
  <si>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</si>
  <si>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</si>
  <si>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</si>
  <si>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</si>
  <si>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</si>
  <si>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</si>
  <si>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</si>
  <si>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</si>
  <si>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</si>
  <si>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</si>
  <si>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</si>
  <si>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</si>
  <si>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</si>
  <si>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</si>
  <si>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</si>
  <si>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</si>
  <si>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</si>
  <si>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</si>
  <si>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0960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</si>
  <si>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</si>
  <si>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</si>
  <si>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</si>
  <si>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</si>
  <si>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</si>
  <si>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</si>
  <si>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</si>
  <si>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</si>
  <si>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</si>
  <si>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</si>
  <si>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</si>
  <si>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</si>
  <si>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</si>
  <si>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</si>
  <si>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</si>
  <si>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</si>
  <si>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</si>
  <si>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</si>
  <si>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</si>
  <si>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</si>
  <si>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</si>
  <si>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</si>
  <si>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</si>
  <si>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</si>
  <si>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</si>
  <si>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</si>
  <si>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</si>
  <si>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</si>
  <si>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</si>
  <si>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</si>
  <si>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</si>
  <si>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</si>
  <si>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</si>
  <si>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</si>
  <si>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</si>
  <si>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</si>
  <si>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</si>
  <si>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</si>
  <si>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</si>
  <si>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</si>
  <si>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</si>
  <si>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</si>
  <si>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</si>
  <si>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</si>
  <si>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</si>
  <si>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</si>
  <si>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</si>
  <si>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</si>
  <si>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</si>
  <si>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</si>
  <si>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</si>
  <si>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</si>
  <si>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</si>
  <si>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</si>
  <si>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</si>
  <si>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</si>
  <si>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</si>
  <si>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</si>
  <si>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</si>
  <si>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</si>
  <si>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</si>
  <si>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</si>
  <si>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</si>
  <si>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</si>
  <si>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</si>
  <si>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</si>
  <si>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</si>
  <si>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</si>
  <si>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</si>
  <si>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</si>
  <si>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</si>
  <si>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</si>
  <si>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</si>
  <si>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</si>
  <si>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</si>
  <si>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</si>
  <si>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</si>
  <si>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</si>
  <si>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</si>
  <si>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</si>
  <si>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</si>
  <si>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</si>
  <si>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</si>
  <si>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</si>
  <si>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</si>
  <si>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</si>
  <si>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</si>
  <si>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 xml:space="preserve">10.11.2021р. № 207-10/VIIІ </t>
  </si>
  <si>
    <t>21.12.2020р. № 52-3/VIIІ (зі змінами)</t>
  </si>
  <si>
    <t>21.12.2020р. № 53-3/VIIІ (зі змінами)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</si>
  <si>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</si>
  <si>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</si>
  <si>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</si>
  <si>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</si>
  <si>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</si>
  <si>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</si>
  <si>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</si>
  <si>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</si>
  <si>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</si>
  <si>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</si>
  <si>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</si>
  <si>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</si>
  <si>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</si>
  <si>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</si>
  <si>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</si>
  <si>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</si>
  <si>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</si>
  <si>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>0919770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</si>
  <si>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</si>
  <si>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</si>
  <si>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</si>
  <si>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</si>
  <si>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</si>
  <si>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1218110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</si>
  <si>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</si>
  <si>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</si>
  <si>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 2023-2024 роки 
</t>
  </si>
  <si>
    <t>0618110</t>
  </si>
  <si>
    <t xml:space="preserve">Програма розвитку  й підтримки відділу (центру) надання адміністративних послуг виконавчого комітету Тернівської міської ради на 2023-2025 роки
</t>
  </si>
  <si>
    <t>1218312</t>
  </si>
  <si>
    <t>8312</t>
  </si>
  <si>
    <t>0512</t>
  </si>
  <si>
    <t>Утилізація відходів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</si>
  <si>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2024 рік</t>
  </si>
  <si>
    <t>Міська програма розвитку культури м.Тернівка на 2019-2028 рр.</t>
  </si>
  <si>
    <t>Програма соціально-економічного  та культурного  розвитку Тернівської міської територіальної громади на 2024 рік</t>
  </si>
  <si>
    <t>Екологічна програма по м.Тернівка на період 2024-2028 роки</t>
  </si>
  <si>
    <t>Міська цільова Програма підтримки Збройних Сил України в 2024 рік</t>
  </si>
  <si>
    <t>17.12.2021р.№ 255-11/VIІІ</t>
  </si>
  <si>
    <t>18.12.2023 року № 585-28/VIІІ</t>
  </si>
  <si>
    <t>13.10.2022р. № 350-18/VIIІ (зі змінами)</t>
  </si>
  <si>
    <t>10.10.2023 року № 534-26/VIІІ</t>
  </si>
  <si>
    <t>13.10.2022р. № 347-18/VIIІ (зі змінами)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</si>
  <si>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</si>
  <si>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</si>
  <si>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 xml:space="preserve">Програма розвитку цивільного захисту в м.Тернівка на 2019-2028 рр. </t>
  </si>
  <si>
    <t xml:space="preserve">22.01.2019р. № 662-42/VII (зі змінами)   </t>
  </si>
  <si>
    <t>Програма розвитку малого та середнього підприємництва міста Тернівкана 2024-2025 роки</t>
  </si>
  <si>
    <t>0217610</t>
  </si>
  <si>
    <t>7610</t>
  </si>
  <si>
    <t>0411</t>
  </si>
  <si>
    <t>Сприяння розвитку малого та середнього підприємництва</t>
  </si>
  <si>
    <t>0217330</t>
  </si>
  <si>
    <t xml:space="preserve">Будівництво інших об'єктів комунальної власності </t>
  </si>
  <si>
    <t>18.12.2023р.  № 594-28/VIІІ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</si>
  <si>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2024 рік</t>
  </si>
  <si>
    <t>Інші заходи, пов'язані з економічною діядьністю</t>
  </si>
  <si>
    <t>12.03.2024 року № 604-31/VIII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</si>
  <si>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2024 рік
</t>
  </si>
  <si>
    <t>Програма забезпечення безпеки та стійкості критичної інфраструктури Тернівської міської територіальної громади на 2024-2026 роки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</si>
  <si>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</si>
  <si>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від 10.06.2024 року №676-33/VIII</t>
  </si>
  <si>
    <t>від 10.06.2024 року №  680-33/VIII</t>
  </si>
  <si>
    <t>0817323</t>
  </si>
  <si>
    <t xml:space="preserve">
Будівництво установ та закладів соціальної сфери</t>
  </si>
  <si>
    <t>№727-35/VIII від 26.07.2024 року</t>
  </si>
  <si>
    <t>0818755</t>
  </si>
  <si>
    <t>Допомога внутрішньо переміщеному та/або евакуйованому населенню у зв'язку із введенням воєнного стану на території України за рахунок коштів резервного фонду місцевого бюджету</t>
  </si>
  <si>
    <t>1024030</t>
  </si>
  <si>
    <t>4030</t>
  </si>
  <si>
    <t>0824</t>
  </si>
  <si>
    <t>Забезпечення діяльності бібліотек</t>
  </si>
  <si>
    <t>Програма забезпечення громадського порядку та громадської безпеки на території Тернівської міської територіальної громади на 2021-2024  роки зі змінами</t>
  </si>
  <si>
    <t>21.05.2021 року № 132-6/VIII зі змінами</t>
  </si>
  <si>
    <t>Програма забезпечення поліпшення технічного стану автомобілів екстреної медичної допомоги на території Тернівської міської ради на 2024 рік</t>
  </si>
  <si>
    <t>10.11.2021р.№ 203-10/VIIІ  зі змінами</t>
  </si>
  <si>
    <t>18.12.2023р. № 587-28/VIІІ зі змінами</t>
  </si>
  <si>
    <t>18.12.2023р. № 586-28/VIIІ зі змінами</t>
  </si>
  <si>
    <t>17/04/2024 року № 652-32/VIII  зі змінами</t>
  </si>
  <si>
    <t>Програма фінансової підтримки Павлоградської районної державної адміністрації  на 2024 рік</t>
  </si>
  <si>
    <t>від 29.11.2024 року № 810-38/VIII</t>
  </si>
  <si>
    <t>до додатку № 6 до рішення міської ради "Про бюджет Тернівської міської територіальної громади на 2024 рік" від 29.12.2023 року №  603-30/VIII  зі змінами</t>
  </si>
  <si>
    <t>Секретар міської ради</t>
  </si>
  <si>
    <t>Жанна ШКУТ</t>
  </si>
  <si>
    <t xml:space="preserve">Додаток № 5
до  рішення Тернівської міської ради </t>
  </si>
  <si>
    <t>Розподіл витрат бюджету територіальної громади на реалізацію місцевих/регіональних програм у 2024 році</t>
  </si>
  <si>
    <t>від 26.02.2025 року № 869-40/VIII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</si>
</sst>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7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313">
    <xf numFmtId="0" fontId="0" fillId="0" borderId="0" xfId="0"/>
    <xf numFmtId="0" fontId="25" fillId="15" borderId="0" xfId="39" applyFont="1" applyFill="1" applyAlignment="1" applyProtection="1">
      <alignment horizontal="center" vertical="center"/>
    </xf>
    <xf numFmtId="0" fontId="12" fillId="15" borderId="0" xfId="39" applyFont="1" applyFill="1" applyAlignment="1" applyProtection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ont="1" applyFill="1" applyBorder="1" applyAlignment="1" applyProtection="1">
      <alignment vertical="center"/>
      <protection locked="0"/>
    </xf>
    <xf numFmtId="0" fontId="11" fillId="15" borderId="0" xfId="39" applyFont="1" applyFill="1" applyAlignment="1" applyProtection="1">
      <alignment vertical="center"/>
      <protection locked="0"/>
    </xf>
    <xf numFmtId="49" fontId="25" fillId="15" borderId="10" xfId="40" applyNumberFormat="1" applyFont="1" applyFill="1" applyBorder="1" applyAlignment="1" applyProtection="1">
      <alignment horizontal="center" vertical="center"/>
    </xf>
    <xf numFmtId="0" fontId="25" fillId="15" borderId="0" xfId="40" applyNumberFormat="1" applyFont="1" applyFill="1" applyAlignment="1" applyProtection="1">
      <alignment horizontal="center" vertical="center"/>
    </xf>
    <xf numFmtId="0" fontId="12" fillId="15" borderId="0" xfId="40" applyNumberFormat="1" applyFont="1" applyFill="1" applyAlignment="1" applyProtection="1"/>
    <xf numFmtId="0" fontId="18" fillId="15" borderId="0" xfId="40" applyNumberFormat="1" applyFont="1" applyFill="1" applyBorder="1" applyAlignment="1" applyProtection="1">
      <alignment horizontal="center" vertical="center" wrapText="1"/>
    </xf>
    <xf numFmtId="0" fontId="14" fillId="15" borderId="0" xfId="40" applyNumberFormat="1" applyFont="1" applyFill="1" applyBorder="1" applyAlignment="1" applyProtection="1">
      <alignment horizontal="center" vertical="top" wrapText="1"/>
    </xf>
    <xf numFmtId="49" fontId="25" fillId="15" borderId="5" xfId="39" applyNumberFormat="1" applyFont="1" applyFill="1" applyBorder="1" applyAlignment="1" applyProtection="1">
      <alignment horizontal="center" vertical="center" wrapText="1"/>
    </xf>
    <xf numFmtId="49" fontId="12" fillId="15" borderId="5" xfId="39" applyNumberFormat="1" applyFont="1" applyFill="1" applyBorder="1" applyAlignment="1" applyProtection="1">
      <alignment horizontal="left" vertical="center" wrapText="1"/>
    </xf>
    <xf numFmtId="0" fontId="14" fillId="15" borderId="11" xfId="39" applyFont="1" applyFill="1" applyBorder="1" applyAlignment="1" applyProtection="1">
      <alignment horizontal="center" vertical="center" wrapText="1"/>
    </xf>
    <xf numFmtId="4" fontId="17" fillId="15" borderId="0" xfId="39" applyNumberFormat="1" applyFont="1" applyFill="1" applyBorder="1" applyAlignment="1" applyProtection="1">
      <alignment vertical="center"/>
      <protection locked="0"/>
    </xf>
    <xf numFmtId="0" fontId="17" fillId="15" borderId="0" xfId="39" applyFont="1" applyFill="1" applyBorder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25" fillId="15" borderId="5" xfId="39" applyFont="1" applyFill="1" applyBorder="1" applyAlignment="1" applyProtection="1">
      <alignment horizontal="center" vertical="center" wrapText="1"/>
    </xf>
    <xf numFmtId="0" fontId="12" fillId="15" borderId="5" xfId="39" applyFont="1" applyFill="1" applyBorder="1" applyAlignment="1" applyProtection="1">
      <alignment horizontal="center" vertical="center" wrapText="1"/>
    </xf>
    <xf numFmtId="0" fontId="12" fillId="15" borderId="11" xfId="39" applyFont="1" applyFill="1" applyBorder="1" applyAlignment="1" applyProtection="1">
      <alignment horizontal="center" vertical="center"/>
    </xf>
    <xf numFmtId="49" fontId="18" fillId="15" borderId="5" xfId="39" applyNumberFormat="1" applyFont="1" applyFill="1" applyBorder="1" applyAlignment="1" applyProtection="1">
      <alignment horizontal="center" vertical="center" wrapText="1"/>
    </xf>
    <xf numFmtId="0" fontId="21" fillId="15" borderId="5" xfId="39" applyFont="1" applyFill="1" applyBorder="1" applyAlignment="1">
      <alignment horizontal="center" vertical="center" wrapText="1"/>
    </xf>
    <xf numFmtId="49" fontId="25" fillId="15" borderId="5" xfId="0" applyNumberFormat="1" applyFont="1" applyFill="1" applyBorder="1" applyAlignment="1">
      <alignment horizontal="center" vertical="center"/>
    </xf>
    <xf numFmtId="0" fontId="12" fillId="15" borderId="5" xfId="0" applyNumberFormat="1" applyFont="1" applyFill="1" applyBorder="1" applyAlignment="1">
      <alignment horizontal="left" vertical="center" wrapText="1"/>
    </xf>
    <xf numFmtId="0" fontId="12" fillId="15" borderId="5" xfId="0" applyFont="1" applyFill="1" applyBorder="1" applyAlignment="1">
      <alignment horizontal="left" vertical="center" wrapText="1"/>
    </xf>
    <xf numFmtId="49" fontId="12" fillId="15" borderId="5" xfId="0" applyNumberFormat="1" applyFont="1" applyFill="1" applyBorder="1" applyAlignment="1">
      <alignment wrapText="1"/>
    </xf>
    <xf numFmtId="49" fontId="12" fillId="15" borderId="5" xfId="0" applyNumberFormat="1" applyFont="1" applyFill="1" applyBorder="1" applyAlignment="1">
      <alignment horizontal="left" vertical="center" wrapText="1"/>
    </xf>
    <xf numFmtId="4" fontId="22" fillId="15" borderId="0" xfId="39" applyNumberFormat="1" applyFont="1" applyFill="1" applyBorder="1" applyAlignment="1" applyProtection="1">
      <alignment vertical="center"/>
      <protection locked="0"/>
    </xf>
    <xf numFmtId="0" fontId="22" fillId="15" borderId="0" xfId="39" applyFont="1" applyFill="1" applyBorder="1" applyAlignment="1" applyProtection="1">
      <alignment vertical="center"/>
      <protection locked="0"/>
    </xf>
    <xf numFmtId="0" fontId="22" fillId="15" borderId="0" xfId="39" applyFont="1" applyFill="1" applyAlignment="1" applyProtection="1">
      <alignment vertical="center"/>
      <protection locked="0"/>
    </xf>
    <xf numFmtId="0" fontId="23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 applyProtection="1">
      <alignment horizontal="center" vertical="center" wrapText="1"/>
    </xf>
    <xf numFmtId="0" fontId="12" fillId="15" borderId="5" xfId="0" applyFont="1" applyFill="1" applyBorder="1" applyAlignment="1">
      <alignment wrapText="1"/>
    </xf>
    <xf numFmtId="4" fontId="12" fillId="15" borderId="0" xfId="39" applyNumberFormat="1" applyFont="1" applyFill="1" applyBorder="1" applyAlignment="1" applyProtection="1">
      <alignment vertical="center"/>
      <protection locked="0"/>
    </xf>
    <xf numFmtId="0" fontId="12" fillId="15" borderId="0" xfId="39" applyFont="1" applyFill="1" applyBorder="1" applyAlignment="1" applyProtection="1">
      <alignment vertical="center"/>
      <protection locked="0"/>
    </xf>
    <xf numFmtId="49" fontId="18" fillId="15" borderId="5" xfId="0" applyNumberFormat="1" applyFont="1" applyFill="1" applyBorder="1" applyAlignment="1">
      <alignment horizontal="center" vertical="center"/>
    </xf>
    <xf numFmtId="49" fontId="18" fillId="15" borderId="8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left" wrapText="1"/>
    </xf>
    <xf numFmtId="0" fontId="12" fillId="15" borderId="5" xfId="39" applyFont="1" applyFill="1" applyBorder="1" applyAlignment="1">
      <alignment horizontal="left" vertical="center" wrapText="1"/>
    </xf>
    <xf numFmtId="0" fontId="12" fillId="15" borderId="5" xfId="0" applyNumberFormat="1" applyFont="1" applyFill="1" applyBorder="1" applyAlignment="1">
      <alignment wrapText="1"/>
    </xf>
    <xf numFmtId="49" fontId="26" fillId="15" borderId="5" xfId="0" applyNumberFormat="1" applyFont="1" applyFill="1" applyBorder="1" applyAlignment="1">
      <alignment horizontal="center" vertical="center"/>
    </xf>
    <xf numFmtId="2" fontId="12" fillId="15" borderId="11" xfId="39" applyNumberFormat="1" applyFont="1" applyFill="1" applyBorder="1" applyAlignment="1" applyProtection="1">
      <alignment horizontal="center" vertical="center" wrapText="1"/>
    </xf>
    <xf numFmtId="2" fontId="14" fillId="15" borderId="11" xfId="39" applyNumberFormat="1" applyFont="1" applyFill="1" applyBorder="1" applyAlignment="1" applyProtection="1">
      <alignment horizontal="center" vertical="center" wrapText="1"/>
    </xf>
    <xf numFmtId="49" fontId="25" fillId="15" borderId="8" xfId="0" applyNumberFormat="1" applyFont="1" applyFill="1" applyBorder="1" applyAlignment="1">
      <alignment horizontal="center" vertical="center" wrapText="1"/>
    </xf>
    <xf numFmtId="2" fontId="12" fillId="15" borderId="8" xfId="0" applyNumberFormat="1" applyFont="1" applyFill="1" applyBorder="1" applyAlignment="1">
      <alignment horizontal="center" vertical="center" wrapText="1"/>
    </xf>
    <xf numFmtId="49" fontId="21" fillId="15" borderId="5" xfId="39" applyNumberFormat="1" applyFont="1" applyFill="1" applyBorder="1" applyAlignment="1" applyProtection="1">
      <alignment horizontal="center" vertical="center" wrapText="1"/>
    </xf>
    <xf numFmtId="49" fontId="12" fillId="15" borderId="5" xfId="0" applyNumberFormat="1" applyFont="1" applyFill="1" applyBorder="1" applyAlignment="1">
      <alignment horizontal="left" wrapText="1"/>
    </xf>
    <xf numFmtId="4" fontId="19" fillId="15" borderId="0" xfId="39" applyNumberFormat="1" applyFont="1" applyFill="1" applyBorder="1" applyAlignment="1" applyProtection="1">
      <alignment vertical="center"/>
      <protection locked="0"/>
    </xf>
    <xf numFmtId="14" fontId="14" fillId="15" borderId="11" xfId="39" applyNumberFormat="1" applyFont="1" applyFill="1" applyBorder="1" applyAlignment="1" applyProtection="1">
      <alignment horizontal="center" vertical="center" wrapText="1"/>
    </xf>
    <xf numFmtId="0" fontId="17" fillId="15" borderId="11" xfId="39" applyFont="1" applyFill="1" applyBorder="1" applyAlignment="1" applyProtection="1">
      <alignment vertical="center"/>
      <protection locked="0"/>
    </xf>
    <xf numFmtId="2" fontId="12" fillId="15" borderId="5" xfId="0" applyNumberFormat="1" applyFont="1" applyFill="1" applyBorder="1" applyAlignment="1">
      <alignment horizontal="left" wrapText="1"/>
    </xf>
    <xf numFmtId="0" fontId="12" fillId="15" borderId="5" xfId="0" applyNumberFormat="1" applyFont="1" applyFill="1" applyBorder="1" applyAlignment="1">
      <alignment vertical="center" wrapText="1"/>
    </xf>
    <xf numFmtId="0" fontId="25" fillId="15" borderId="5" xfId="0" applyFont="1" applyFill="1" applyBorder="1" applyAlignment="1">
      <alignment horizontal="center" vertical="center"/>
    </xf>
    <xf numFmtId="49" fontId="27" fillId="15" borderId="5" xfId="0" applyNumberFormat="1" applyFont="1" applyFill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vertical="center" wrapText="1"/>
    </xf>
    <xf numFmtId="0" fontId="12" fillId="15" borderId="11" xfId="39" applyFont="1" applyFill="1" applyBorder="1" applyAlignment="1" applyProtection="1">
      <alignment horizontal="left" vertical="center" wrapText="1"/>
    </xf>
    <xf numFmtId="4" fontId="17" fillId="15" borderId="0" xfId="39" applyNumberFormat="1" applyFont="1" applyFill="1" applyBorder="1" applyAlignment="1" applyProtection="1">
      <alignment horizontal="left" vertical="center"/>
      <protection locked="0"/>
    </xf>
    <xf numFmtId="0" fontId="17" fillId="15" borderId="0" xfId="39" applyFont="1" applyFill="1" applyBorder="1" applyAlignment="1" applyProtection="1">
      <alignment horizontal="left" vertical="center"/>
      <protection locked="0"/>
    </xf>
    <xf numFmtId="0" fontId="17" fillId="15" borderId="0" xfId="39" applyFont="1" applyFill="1" applyAlignment="1" applyProtection="1">
      <alignment horizontal="left" vertical="center"/>
      <protection locked="0"/>
    </xf>
    <xf numFmtId="49" fontId="12" fillId="15" borderId="5" xfId="0" applyNumberFormat="1" applyFont="1" applyFill="1" applyBorder="1" applyAlignment="1">
      <alignment vertical="center" wrapText="1"/>
    </xf>
    <xf numFmtId="49" fontId="16" fillId="15" borderId="5" xfId="0" applyNumberFormat="1" applyFont="1" applyFill="1" applyBorder="1" applyAlignment="1">
      <alignment horizontal="left" vertical="center" wrapText="1"/>
    </xf>
    <xf numFmtId="0" fontId="23" fillId="15" borderId="5" xfId="39" applyFont="1" applyFill="1" applyBorder="1" applyAlignment="1">
      <alignment horizontal="left" vertical="center" wrapText="1"/>
    </xf>
    <xf numFmtId="4" fontId="24" fillId="15" borderId="0" xfId="39" applyNumberFormat="1" applyFont="1" applyFill="1" applyBorder="1" applyAlignment="1" applyProtection="1">
      <alignment vertical="center"/>
      <protection locked="0"/>
    </xf>
    <xf numFmtId="0" fontId="24" fillId="15" borderId="0" xfId="39" applyFont="1" applyFill="1" applyBorder="1" applyAlignment="1" applyProtection="1">
      <alignment vertical="center"/>
      <protection locked="0"/>
    </xf>
    <xf numFmtId="0" fontId="24" fillId="15" borderId="0" xfId="39" applyFont="1" applyFill="1" applyAlignment="1" applyProtection="1">
      <alignment vertical="center"/>
      <protection locked="0"/>
    </xf>
    <xf numFmtId="0" fontId="21" fillId="15" borderId="5" xfId="0" applyFont="1" applyFill="1" applyBorder="1" applyAlignment="1">
      <alignment horizontal="center" wrapText="1"/>
    </xf>
    <xf numFmtId="0" fontId="25" fillId="15" borderId="5" xfId="39" applyFont="1" applyFill="1" applyBorder="1" applyAlignment="1" applyProtection="1">
      <alignment horizontal="center" vertical="center"/>
    </xf>
    <xf numFmtId="0" fontId="21" fillId="15" borderId="5" xfId="39" applyFont="1" applyFill="1" applyBorder="1" applyAlignment="1" applyProtection="1">
      <alignment horizontal="center" vertical="center" wrapText="1"/>
    </xf>
    <xf numFmtId="0" fontId="12" fillId="15" borderId="11" xfId="39" applyFont="1" applyFill="1" applyBorder="1" applyAlignment="1" applyProtection="1">
      <alignment horizontal="center" vertical="center"/>
      <protection locked="0"/>
    </xf>
    <xf numFmtId="0" fontId="11" fillId="15" borderId="6" xfId="39" applyFont="1" applyFill="1" applyBorder="1" applyAlignment="1" applyProtection="1">
      <alignment vertical="center"/>
      <protection locked="0"/>
    </xf>
    <xf numFmtId="0" fontId="11" fillId="15" borderId="5" xfId="39" applyFont="1" applyFill="1" applyBorder="1" applyAlignment="1" applyProtection="1">
      <alignment vertical="center"/>
      <protection locked="0"/>
    </xf>
    <xf numFmtId="49" fontId="25" fillId="15" borderId="5" xfId="39" applyNumberFormat="1" applyFont="1" applyFill="1" applyBorder="1" applyAlignment="1" applyProtection="1">
      <alignment horizontal="center" vertical="center"/>
    </xf>
    <xf numFmtId="0" fontId="12" fillId="15" borderId="5" xfId="39" applyFont="1" applyFill="1" applyBorder="1" applyAlignment="1" applyProtection="1">
      <alignment vertical="center" wrapText="1"/>
    </xf>
    <xf numFmtId="0" fontId="12" fillId="15" borderId="5" xfId="39" applyFont="1" applyFill="1" applyBorder="1" applyAlignment="1" applyProtection="1">
      <alignment vertical="center"/>
      <protection locked="0"/>
    </xf>
    <xf numFmtId="0" fontId="11" fillId="15" borderId="0" xfId="0" applyNumberFormat="1" applyFont="1" applyFill="1" applyBorder="1" applyAlignment="1" applyProtection="1"/>
    <xf numFmtId="0" fontId="11" fillId="15" borderId="0" xfId="0" applyFont="1" applyFill="1" applyBorder="1"/>
    <xf numFmtId="0" fontId="15" fillId="15" borderId="5" xfId="39" applyFont="1" applyFill="1" applyBorder="1" applyAlignment="1" applyProtection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25" fillId="15" borderId="0" xfId="39" applyFont="1" applyFill="1" applyBorder="1" applyAlignment="1" applyProtection="1">
      <alignment horizontal="center" vertical="center"/>
    </xf>
    <xf numFmtId="0" fontId="19" fillId="15" borderId="0" xfId="0" applyFont="1" applyFill="1" applyAlignment="1">
      <alignment horizontal="left" vertical="center"/>
    </xf>
    <xf numFmtId="0" fontId="25" fillId="15" borderId="0" xfId="39" applyFont="1" applyFill="1" applyBorder="1" applyAlignment="1" applyProtection="1">
      <alignment horizontal="center" vertical="center"/>
      <protection locked="0"/>
    </xf>
    <xf numFmtId="0" fontId="19" fillId="15" borderId="0" xfId="39" applyFont="1" applyFill="1" applyBorder="1" applyAlignment="1" applyProtection="1">
      <alignment vertical="center"/>
      <protection locked="0"/>
    </xf>
    <xf numFmtId="0" fontId="19" fillId="15" borderId="0" xfId="0" applyFont="1" applyFill="1" applyBorder="1"/>
    <xf numFmtId="0" fontId="12" fillId="15" borderId="0" xfId="39" applyFont="1" applyFill="1" applyBorder="1" applyAlignment="1" applyProtection="1">
      <alignment vertical="center" wrapText="1"/>
    </xf>
    <xf numFmtId="3" fontId="11" fillId="15" borderId="0" xfId="39" applyNumberFormat="1" applyFont="1" applyFill="1" applyBorder="1" applyAlignment="1" applyProtection="1">
      <alignment vertical="center"/>
      <protection locked="0"/>
    </xf>
    <xf numFmtId="3" fontId="15" fillId="0" borderId="5" xfId="39" applyNumberFormat="1" applyFont="1" applyFill="1" applyBorder="1" applyAlignment="1">
      <alignment horizontal="center" vertical="center"/>
    </xf>
    <xf numFmtId="49" fontId="20" fillId="15" borderId="5" xfId="0" applyNumberFormat="1" applyFont="1" applyFill="1" applyBorder="1" applyAlignment="1">
      <alignment horizontal="left" vertical="center" wrapText="1"/>
    </xf>
    <xf numFmtId="3" fontId="13" fillId="0" borderId="5" xfId="39" applyNumberFormat="1" applyFont="1" applyFill="1" applyBorder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0" fontId="12" fillId="0" borderId="0" xfId="39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>
      <alignment vertical="center"/>
    </xf>
    <xf numFmtId="0" fontId="12" fillId="0" borderId="0" xfId="40" applyNumberFormat="1" applyFont="1" applyFill="1" applyAlignment="1" applyProtection="1">
      <alignment horizontal="center" vertical="center"/>
    </xf>
    <xf numFmtId="0" fontId="11" fillId="0" borderId="0" xfId="39" applyFont="1" applyFill="1" applyAlignment="1" applyProtection="1">
      <alignment vertical="center"/>
      <protection locked="0"/>
    </xf>
    <xf numFmtId="1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wrapText="1"/>
    </xf>
    <xf numFmtId="0" fontId="14" fillId="0" borderId="0" xfId="40" applyNumberFormat="1" applyFont="1" applyFill="1" applyBorder="1" applyAlignment="1" applyProtection="1">
      <alignment horizontal="center" vertical="center" wrapText="1"/>
    </xf>
    <xf numFmtId="0" fontId="15" fillId="0" borderId="0" xfId="4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5" fillId="0" borderId="5" xfId="39" applyNumberFormat="1" applyFont="1" applyFill="1" applyBorder="1" applyAlignment="1" applyProtection="1">
      <alignment horizontal="center" vertical="center" wrapText="1"/>
    </xf>
    <xf numFmtId="3" fontId="15" fillId="0" borderId="5" xfId="39" applyNumberFormat="1" applyFont="1" applyFill="1" applyBorder="1" applyAlignment="1" applyProtection="1">
      <alignment horizontal="center" vertical="center"/>
    </xf>
    <xf numFmtId="3" fontId="13" fillId="0" borderId="5" xfId="39" applyNumberFormat="1" applyFont="1" applyFill="1" applyBorder="1" applyAlignment="1" applyProtection="1">
      <alignment horizontal="center" vertical="center" wrapText="1"/>
    </xf>
    <xf numFmtId="0" fontId="14" fillId="0" borderId="11" xfId="39" applyFont="1" applyFill="1" applyBorder="1" applyAlignment="1" applyProtection="1">
      <alignment horizontal="center" vertical="center" wrapText="1"/>
    </xf>
    <xf numFmtId="0" fontId="13" fillId="0" borderId="5" xfId="40" applyFont="1" applyFill="1" applyBorder="1" applyAlignment="1">
      <alignment horizontal="center" vertical="center" wrapText="1"/>
    </xf>
    <xf numFmtId="0" fontId="28" fillId="0" borderId="0" xfId="39" applyFont="1" applyFill="1" applyAlignment="1" applyProtection="1">
      <alignment horizontal="center" vertical="center"/>
      <protection locked="0"/>
    </xf>
    <xf numFmtId="3" fontId="31" fillId="0" borderId="5" xfId="39" applyNumberFormat="1" applyFont="1" applyFill="1" applyBorder="1" applyAlignment="1" applyProtection="1">
      <alignment horizontal="center" vertical="center" wrapText="1"/>
    </xf>
    <xf numFmtId="3" fontId="31" fillId="0" borderId="5" xfId="39" applyNumberFormat="1" applyFont="1" applyFill="1" applyBorder="1" applyAlignment="1">
      <alignment horizontal="center" vertical="center"/>
    </xf>
    <xf numFmtId="3" fontId="29" fillId="0" borderId="5" xfId="39" applyNumberFormat="1" applyFont="1" applyFill="1" applyBorder="1" applyAlignment="1" applyProtection="1">
      <alignment horizontal="center" vertical="center" wrapText="1"/>
    </xf>
    <xf numFmtId="3" fontId="29" fillId="0" borderId="5" xfId="39" applyNumberFormat="1" applyFont="1" applyFill="1" applyBorder="1" applyAlignment="1">
      <alignment horizontal="center" vertical="center"/>
    </xf>
    <xf numFmtId="4" fontId="31" fillId="0" borderId="5" xfId="39" applyNumberFormat="1" applyFont="1" applyFill="1" applyBorder="1" applyAlignment="1">
      <alignment horizontal="center" vertical="center"/>
    </xf>
    <xf numFmtId="3" fontId="32" fillId="0" borderId="5" xfId="39" applyNumberFormat="1" applyFont="1" applyFill="1" applyBorder="1" applyAlignment="1" applyProtection="1">
      <alignment horizontal="center" vertical="center" wrapText="1"/>
    </xf>
    <xf numFmtId="3" fontId="33" fillId="0" borderId="5" xfId="39" applyNumberFormat="1" applyFont="1" applyFill="1" applyBorder="1" applyAlignment="1">
      <alignment horizontal="center" vertical="center"/>
    </xf>
    <xf numFmtId="0" fontId="34" fillId="0" borderId="0" xfId="39" applyFont="1" applyFill="1" applyBorder="1" applyAlignment="1" applyProtection="1">
      <alignment horizontal="center" vertical="center"/>
      <protection locked="0"/>
    </xf>
    <xf numFmtId="0" fontId="28" fillId="0" borderId="0" xfId="39" applyFont="1" applyFill="1" applyBorder="1" applyAlignment="1" applyProtection="1">
      <alignment horizontal="center" vertical="center"/>
      <protection locked="0"/>
    </xf>
    <xf numFmtId="0" fontId="29" fillId="0" borderId="0" xfId="39" applyFont="1" applyFill="1" applyBorder="1" applyAlignment="1" applyProtection="1">
      <alignment horizontal="center" vertical="center"/>
      <protection locked="0"/>
    </xf>
    <xf numFmtId="3" fontId="29" fillId="0" borderId="0" xfId="39" applyNumberFormat="1" applyFont="1" applyFill="1" applyBorder="1" applyAlignment="1" applyProtection="1">
      <alignment horizontal="center" vertical="center"/>
      <protection locked="0"/>
    </xf>
    <xf numFmtId="0" fontId="29" fillId="0" borderId="0" xfId="39" applyFont="1" applyFill="1" applyAlignment="1" applyProtection="1">
      <alignment horizontal="center" vertical="center"/>
      <protection locked="0"/>
    </xf>
    <xf numFmtId="49" fontId="25" fillId="17" borderId="5" xfId="0" applyNumberFormat="1" applyFont="1" applyFill="1" applyBorder="1" applyAlignment="1">
      <alignment horizontal="center" vertical="center"/>
    </xf>
    <xf numFmtId="4" fontId="17" fillId="17" borderId="0" xfId="39" applyNumberFormat="1" applyFont="1" applyFill="1" applyBorder="1" applyAlignment="1" applyProtection="1">
      <alignment vertical="center"/>
      <protection locked="0"/>
    </xf>
    <xf numFmtId="0" fontId="17" fillId="17" borderId="0" xfId="39" applyFont="1" applyFill="1" applyBorder="1" applyAlignment="1" applyProtection="1">
      <alignment vertical="center"/>
      <protection locked="0"/>
    </xf>
    <xf numFmtId="0" fontId="17" fillId="17" borderId="0" xfId="39" applyFont="1" applyFill="1" applyAlignment="1" applyProtection="1">
      <alignment vertical="center"/>
      <protection locked="0"/>
    </xf>
    <xf numFmtId="0" fontId="12" fillId="17" borderId="11" xfId="39" applyFont="1" applyFill="1" applyBorder="1" applyAlignment="1" applyProtection="1">
      <alignment horizontal="center" vertical="center" wrapText="1"/>
    </xf>
    <xf numFmtId="0" fontId="11" fillId="17" borderId="0" xfId="0" applyNumberFormat="1" applyFont="1" applyFill="1" applyBorder="1" applyAlignment="1" applyProtection="1"/>
    <xf numFmtId="0" fontId="11" fillId="17" borderId="0" xfId="0" applyFont="1" applyFill="1" applyBorder="1"/>
    <xf numFmtId="3" fontId="13" fillId="0" borderId="5" xfId="39" applyNumberFormat="1" applyFont="1" applyFill="1" applyBorder="1" applyAlignment="1" applyProtection="1">
      <alignment horizontal="center" vertical="center"/>
      <protection locked="0"/>
    </xf>
    <xf numFmtId="0" fontId="11" fillId="17" borderId="0" xfId="39" applyFont="1" applyFill="1" applyBorder="1" applyAlignment="1" applyProtection="1">
      <alignment vertical="center"/>
      <protection locked="0"/>
    </xf>
    <xf numFmtId="0" fontId="11" fillId="17" borderId="6" xfId="39" applyFont="1" applyFill="1" applyBorder="1" applyAlignment="1" applyProtection="1">
      <alignment vertical="center"/>
      <protection locked="0"/>
    </xf>
    <xf numFmtId="0" fontId="11" fillId="17" borderId="5" xfId="39" applyFont="1" applyFill="1" applyBorder="1" applyAlignment="1" applyProtection="1">
      <alignment vertical="center"/>
      <protection locked="0"/>
    </xf>
    <xf numFmtId="0" fontId="11" fillId="17" borderId="6" xfId="0" applyFont="1" applyFill="1" applyBorder="1"/>
    <xf numFmtId="0" fontId="11" fillId="17" borderId="5" xfId="0" applyFont="1" applyFill="1" applyBorder="1"/>
    <xf numFmtId="1" fontId="19" fillId="0" borderId="0" xfId="0" applyNumberFormat="1" applyFont="1" applyFill="1" applyAlignment="1">
      <alignment horizontal="left" vertical="center"/>
    </xf>
    <xf numFmtId="3" fontId="15" fillId="0" borderId="5" xfId="39" applyNumberFormat="1" applyFont="1" applyFill="1" applyBorder="1" applyAlignment="1" applyProtection="1">
      <alignment horizontal="center" vertical="center"/>
      <protection locked="0"/>
    </xf>
    <xf numFmtId="4" fontId="13" fillId="0" borderId="5" xfId="39" applyNumberFormat="1" applyFont="1" applyFill="1" applyBorder="1" applyAlignment="1">
      <alignment horizontal="center" vertical="center"/>
    </xf>
    <xf numFmtId="4" fontId="15" fillId="0" borderId="5" xfId="39" applyNumberFormat="1" applyFont="1" applyFill="1" applyBorder="1" applyAlignment="1">
      <alignment horizontal="center" vertical="center"/>
    </xf>
    <xf numFmtId="3" fontId="35" fillId="0" borderId="5" xfId="39" applyNumberFormat="1" applyFont="1" applyFill="1" applyBorder="1" applyAlignment="1">
      <alignment horizontal="center" vertical="center"/>
    </xf>
    <xf numFmtId="4" fontId="13" fillId="17" borderId="5" xfId="39" applyNumberFormat="1" applyFont="1" applyFill="1" applyBorder="1" applyAlignment="1" applyProtection="1">
      <alignment horizontal="center" vertical="center"/>
      <protection locked="0"/>
    </xf>
    <xf numFmtId="3" fontId="15" fillId="15" borderId="5" xfId="39" applyNumberFormat="1" applyFont="1" applyFill="1" applyBorder="1" applyAlignment="1">
      <alignment horizontal="center" vertical="center"/>
    </xf>
    <xf numFmtId="3" fontId="13" fillId="15" borderId="5" xfId="39" applyNumberFormat="1" applyFont="1" applyFill="1" applyBorder="1" applyAlignment="1" applyProtection="1">
      <alignment horizontal="center" vertical="center" wrapText="1"/>
    </xf>
    <xf numFmtId="3" fontId="13" fillId="15" borderId="5" xfId="39" applyNumberFormat="1" applyFont="1" applyFill="1" applyBorder="1" applyAlignment="1">
      <alignment horizontal="center" vertical="center"/>
    </xf>
    <xf numFmtId="3" fontId="31" fillId="15" borderId="5" xfId="39" applyNumberFormat="1" applyFont="1" applyFill="1" applyBorder="1" applyAlignment="1">
      <alignment horizontal="center" vertical="center"/>
    </xf>
    <xf numFmtId="0" fontId="17" fillId="15" borderId="5" xfId="39" applyFont="1" applyFill="1" applyBorder="1" applyAlignment="1" applyProtection="1">
      <alignment vertical="center"/>
      <protection locked="0"/>
    </xf>
    <xf numFmtId="49" fontId="25" fillId="18" borderId="5" xfId="0" applyNumberFormat="1" applyFont="1" applyFill="1" applyBorder="1" applyAlignment="1">
      <alignment horizontal="center" vertical="center"/>
    </xf>
    <xf numFmtId="2" fontId="12" fillId="18" borderId="5" xfId="0" applyNumberFormat="1" applyFont="1" applyFill="1" applyBorder="1" applyAlignment="1">
      <alignment horizontal="left" wrapText="1"/>
    </xf>
    <xf numFmtId="0" fontId="12" fillId="18" borderId="11" xfId="39" applyFont="1" applyFill="1" applyBorder="1" applyAlignment="1" applyProtection="1">
      <alignment horizontal="center" vertical="center"/>
    </xf>
    <xf numFmtId="3" fontId="13" fillId="18" borderId="5" xfId="39" applyNumberFormat="1" applyFont="1" applyFill="1" applyBorder="1" applyAlignment="1" applyProtection="1">
      <alignment horizontal="center" vertical="center" wrapText="1"/>
    </xf>
    <xf numFmtId="3" fontId="13" fillId="18" borderId="5" xfId="39" applyNumberFormat="1" applyFont="1" applyFill="1" applyBorder="1" applyAlignment="1">
      <alignment horizontal="center" vertical="center"/>
    </xf>
    <xf numFmtId="3" fontId="36" fillId="15" borderId="5" xfId="39" applyNumberFormat="1" applyFont="1" applyFill="1" applyBorder="1" applyAlignment="1">
      <alignment horizontal="center" vertical="center"/>
    </xf>
    <xf numFmtId="3" fontId="29" fillId="15" borderId="5" xfId="39" applyNumberFormat="1" applyFont="1" applyFill="1" applyBorder="1" applyAlignment="1" applyProtection="1">
      <alignment horizontal="center" vertical="center"/>
      <protection locked="0"/>
    </xf>
    <xf numFmtId="49" fontId="37" fillId="15" borderId="5" xfId="0" applyNumberFormat="1" applyFont="1" applyFill="1" applyBorder="1" applyAlignment="1">
      <alignment horizontal="center" vertical="center"/>
    </xf>
    <xf numFmtId="0" fontId="28" fillId="15" borderId="11" xfId="39" applyFont="1" applyFill="1" applyBorder="1" applyAlignment="1" applyProtection="1">
      <alignment horizontal="center" vertical="center" wrapText="1"/>
    </xf>
    <xf numFmtId="0" fontId="28" fillId="15" borderId="5" xfId="39" applyFont="1" applyFill="1" applyBorder="1" applyAlignment="1" applyProtection="1">
      <alignment vertical="center"/>
      <protection locked="0"/>
    </xf>
    <xf numFmtId="0" fontId="41" fillId="15" borderId="0" xfId="0" applyNumberFormat="1" applyFont="1" applyFill="1" applyBorder="1" applyAlignment="1" applyProtection="1"/>
    <xf numFmtId="0" fontId="41" fillId="15" borderId="0" xfId="0" applyFont="1" applyFill="1" applyBorder="1"/>
    <xf numFmtId="0" fontId="41" fillId="15" borderId="6" xfId="0" applyFont="1" applyFill="1" applyBorder="1"/>
    <xf numFmtId="0" fontId="41" fillId="15" borderId="5" xfId="0" applyFont="1" applyFill="1" applyBorder="1"/>
    <xf numFmtId="164" fontId="14" fillId="0" borderId="12" xfId="34" applyNumberFormat="1" applyFont="1" applyFill="1" applyBorder="1" applyAlignment="1">
      <alignment horizontal="center" vertical="top" wrapText="1"/>
    </xf>
    <xf numFmtId="164" fontId="14" fillId="0" borderId="11" xfId="34" applyNumberFormat="1" applyFont="1" applyFill="1" applyBorder="1" applyAlignment="1">
      <alignment horizontal="center" vertical="top" wrapText="1"/>
    </xf>
    <xf numFmtId="2" fontId="28" fillId="15" borderId="5" xfId="0" applyNumberFormat="1" applyFont="1" applyFill="1" applyBorder="1" applyAlignment="1">
      <alignment horizontal="left" wrapText="1"/>
    </xf>
    <xf numFmtId="49" fontId="25" fillId="0" borderId="5" xfId="39" applyNumberFormat="1" applyFont="1" applyFill="1" applyBorder="1" applyAlignment="1" applyProtection="1">
      <alignment horizontal="center" vertical="center"/>
    </xf>
    <xf numFmtId="0" fontId="25" fillId="0" borderId="5" xfId="39" applyFont="1" applyFill="1" applyBorder="1" applyAlignment="1" applyProtection="1">
      <alignment horizontal="center" vertical="center"/>
    </xf>
    <xf numFmtId="0" fontId="12" fillId="0" borderId="5" xfId="39" applyFont="1" applyFill="1" applyBorder="1" applyAlignment="1" applyProtection="1">
      <alignment vertical="center" wrapText="1"/>
    </xf>
    <xf numFmtId="0" fontId="12" fillId="0" borderId="5" xfId="39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 applyProtection="1"/>
    <xf numFmtId="0" fontId="11" fillId="0" borderId="0" xfId="0" applyFont="1" applyFill="1" applyBorder="1"/>
    <xf numFmtId="3" fontId="29" fillId="0" borderId="5" xfId="39" applyNumberFormat="1" applyFont="1" applyFill="1" applyBorder="1" applyAlignment="1" applyProtection="1">
      <alignment horizontal="center" vertical="center"/>
      <protection locked="0"/>
    </xf>
    <xf numFmtId="49" fontId="18" fillId="0" borderId="5" xfId="39" applyNumberFormat="1" applyFont="1" applyFill="1" applyBorder="1" applyAlignment="1" applyProtection="1">
      <alignment horizontal="center" vertical="center" wrapText="1"/>
    </xf>
    <xf numFmtId="49" fontId="25" fillId="0" borderId="5" xfId="39" applyNumberFormat="1" applyFont="1" applyFill="1" applyBorder="1" applyAlignment="1" applyProtection="1">
      <alignment horizontal="center" vertical="center" wrapText="1"/>
    </xf>
    <xf numFmtId="0" fontId="21" fillId="0" borderId="5" xfId="39" applyFont="1" applyFill="1" applyBorder="1" applyAlignment="1">
      <alignment horizontal="center" vertical="center" wrapText="1"/>
    </xf>
    <xf numFmtId="0" fontId="12" fillId="0" borderId="11" xfId="39" applyFont="1" applyFill="1" applyBorder="1" applyAlignment="1" applyProtection="1">
      <alignment horizontal="center" vertical="center" wrapText="1"/>
    </xf>
    <xf numFmtId="4" fontId="17" fillId="0" borderId="0" xfId="39" applyNumberFormat="1" applyFont="1" applyFill="1" applyBorder="1" applyAlignment="1" applyProtection="1">
      <alignment vertical="center"/>
      <protection locked="0"/>
    </xf>
    <xf numFmtId="0" fontId="17" fillId="0" borderId="0" xfId="39" applyFont="1" applyFill="1" applyBorder="1" applyAlignment="1" applyProtection="1">
      <alignment vertical="center"/>
      <protection locked="0"/>
    </xf>
    <xf numFmtId="0" fontId="17" fillId="0" borderId="0" xfId="39" applyFont="1" applyFill="1" applyAlignment="1" applyProtection="1">
      <alignment vertical="center"/>
      <protection locked="0"/>
    </xf>
    <xf numFmtId="49" fontId="25" fillId="0" borderId="5" xfId="0" applyNumberFormat="1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left" wrapText="1"/>
    </xf>
    <xf numFmtId="49" fontId="12" fillId="0" borderId="5" xfId="39" applyNumberFormat="1" applyFont="1" applyFill="1" applyBorder="1" applyAlignment="1" applyProtection="1">
      <alignment horizontal="left" vertical="center" wrapText="1"/>
    </xf>
    <xf numFmtId="0" fontId="12" fillId="0" borderId="11" xfId="39" applyFont="1" applyFill="1" applyBorder="1" applyAlignment="1" applyProtection="1">
      <alignment horizontal="center" vertical="center"/>
    </xf>
    <xf numFmtId="49" fontId="12" fillId="0" borderId="5" xfId="0" applyNumberFormat="1" applyFont="1" applyFill="1" applyBorder="1" applyAlignment="1">
      <alignment horizontal="left" vertical="center" wrapText="1"/>
    </xf>
    <xf numFmtId="0" fontId="16" fillId="0" borderId="11" xfId="39" applyFont="1" applyFill="1" applyBorder="1" applyAlignment="1" applyProtection="1">
      <alignment horizontal="center" vertical="center"/>
    </xf>
    <xf numFmtId="4" fontId="22" fillId="0" borderId="0" xfId="39" applyNumberFormat="1" applyFont="1" applyFill="1" applyBorder="1" applyAlignment="1" applyProtection="1">
      <alignment vertical="center"/>
      <protection locked="0"/>
    </xf>
    <xf numFmtId="0" fontId="22" fillId="0" borderId="0" xfId="39" applyFont="1" applyFill="1" applyBorder="1" applyAlignment="1" applyProtection="1">
      <alignment vertical="center"/>
      <protection locked="0"/>
    </xf>
    <xf numFmtId="0" fontId="22" fillId="0" borderId="0" xfId="39" applyFont="1" applyFill="1" applyAlignment="1" applyProtection="1">
      <alignment vertical="center"/>
      <protection locked="0"/>
    </xf>
    <xf numFmtId="49" fontId="12" fillId="0" borderId="5" xfId="0" applyNumberFormat="1" applyFont="1" applyFill="1" applyBorder="1" applyAlignment="1">
      <alignment vertical="center" wrapText="1"/>
    </xf>
    <xf numFmtId="0" fontId="41" fillId="0" borderId="0" xfId="0" applyNumberFormat="1" applyFont="1" applyFill="1" applyBorder="1" applyAlignment="1" applyProtection="1"/>
    <xf numFmtId="0" fontId="41" fillId="0" borderId="0" xfId="0" applyFont="1" applyFill="1" applyBorder="1"/>
    <xf numFmtId="49" fontId="21" fillId="0" borderId="5" xfId="39" applyNumberFormat="1" applyFont="1" applyFill="1" applyBorder="1" applyAlignment="1" applyProtection="1">
      <alignment horizontal="center" vertical="center" wrapText="1"/>
    </xf>
    <xf numFmtId="3" fontId="31" fillId="0" borderId="5" xfId="39" applyNumberFormat="1" applyFont="1" applyFill="1" applyBorder="1" applyAlignment="1" applyProtection="1">
      <alignment horizontal="center" vertical="center"/>
      <protection locked="0"/>
    </xf>
    <xf numFmtId="4" fontId="31" fillId="0" borderId="5" xfId="39" applyNumberFormat="1" applyFont="1" applyFill="1" applyBorder="1" applyAlignment="1" applyProtection="1">
      <alignment horizontal="center" vertical="center"/>
      <protection locked="0"/>
    </xf>
    <xf numFmtId="4" fontId="15" fillId="0" borderId="5" xfId="39" applyNumberFormat="1" applyFont="1" applyFill="1" applyBorder="1" applyAlignment="1" applyProtection="1">
      <alignment horizontal="center" vertical="center"/>
      <protection locked="0"/>
    </xf>
    <xf numFmtId="0" fontId="11" fillId="0" borderId="0" xfId="39" applyFont="1" applyFill="1" applyBorder="1" applyAlignment="1" applyProtection="1">
      <alignment vertical="center"/>
      <protection locked="0"/>
    </xf>
    <xf numFmtId="4" fontId="29" fillId="0" borderId="5" xfId="39" applyNumberFormat="1" applyFont="1" applyFill="1" applyBorder="1" applyAlignment="1" applyProtection="1">
      <alignment horizontal="center" vertical="center"/>
      <protection locked="0"/>
    </xf>
    <xf numFmtId="4" fontId="13" fillId="0" borderId="5" xfId="39" applyNumberFormat="1" applyFont="1" applyFill="1" applyBorder="1" applyAlignment="1" applyProtection="1">
      <alignment horizontal="center" vertical="center"/>
      <protection locked="0"/>
    </xf>
    <xf numFmtId="0" fontId="30" fillId="0" borderId="11" xfId="39" applyFont="1" applyFill="1" applyBorder="1" applyAlignment="1" applyProtection="1">
      <alignment horizontal="center" vertical="center" wrapText="1"/>
    </xf>
    <xf numFmtId="3" fontId="31" fillId="0" borderId="5" xfId="39" applyNumberFormat="1" applyFont="1" applyFill="1" applyBorder="1" applyAlignment="1" applyProtection="1">
      <alignment horizontal="center" vertical="center"/>
    </xf>
    <xf numFmtId="0" fontId="30" fillId="0" borderId="11" xfId="39" applyFont="1" applyFill="1" applyBorder="1" applyAlignment="1" applyProtection="1">
      <alignment horizontal="center" vertical="top" wrapText="1"/>
    </xf>
    <xf numFmtId="49" fontId="18" fillId="0" borderId="5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49" fontId="39" fillId="0" borderId="5" xfId="39" applyNumberFormat="1" applyFont="1" applyFill="1" applyBorder="1" applyAlignment="1" applyProtection="1">
      <alignment horizontal="center" vertical="center" wrapText="1"/>
    </xf>
    <xf numFmtId="49" fontId="30" fillId="0" borderId="5" xfId="39" applyNumberFormat="1" applyFont="1" applyFill="1" applyBorder="1" applyAlignment="1" applyProtection="1">
      <alignment horizontal="left" vertical="center" wrapText="1"/>
    </xf>
    <xf numFmtId="164" fontId="30" fillId="0" borderId="11" xfId="34" applyNumberFormat="1" applyFont="1" applyFill="1" applyBorder="1" applyAlignment="1">
      <alignment horizontal="center" vertical="center" wrapText="1"/>
    </xf>
    <xf numFmtId="4" fontId="42" fillId="0" borderId="0" xfId="39" applyNumberFormat="1" applyFont="1" applyFill="1" applyBorder="1" applyAlignment="1" applyProtection="1">
      <alignment vertical="center"/>
      <protection locked="0"/>
    </xf>
    <xf numFmtId="0" fontId="42" fillId="0" borderId="0" xfId="39" applyFont="1" applyFill="1" applyBorder="1" applyAlignment="1" applyProtection="1">
      <alignment vertical="center"/>
      <protection locked="0"/>
    </xf>
    <xf numFmtId="0" fontId="42" fillId="0" borderId="0" xfId="39" applyFont="1" applyFill="1" applyAlignment="1" applyProtection="1">
      <alignment vertical="center"/>
      <protection locked="0"/>
    </xf>
    <xf numFmtId="49" fontId="40" fillId="0" borderId="5" xfId="39" applyNumberFormat="1" applyFont="1" applyFill="1" applyBorder="1" applyAlignment="1" applyProtection="1">
      <alignment horizontal="center" vertical="center" wrapText="1"/>
    </xf>
    <xf numFmtId="0" fontId="30" fillId="0" borderId="11" xfId="39" applyFont="1" applyFill="1" applyBorder="1" applyAlignment="1" applyProtection="1">
      <alignment horizontal="center" vertical="center"/>
    </xf>
    <xf numFmtId="49" fontId="39" fillId="0" borderId="5" xfId="0" applyNumberFormat="1" applyFont="1" applyFill="1" applyBorder="1" applyAlignment="1">
      <alignment horizontal="center" vertical="center"/>
    </xf>
    <xf numFmtId="0" fontId="30" fillId="0" borderId="5" xfId="0" applyNumberFormat="1" applyFont="1" applyFill="1" applyBorder="1" applyAlignment="1">
      <alignment vertical="center" wrapText="1"/>
    </xf>
    <xf numFmtId="0" fontId="30" fillId="0" borderId="5" xfId="0" applyFont="1" applyFill="1" applyBorder="1" applyAlignment="1">
      <alignment wrapText="1"/>
    </xf>
    <xf numFmtId="0" fontId="42" fillId="0" borderId="10" xfId="39" applyFont="1" applyFill="1" applyBorder="1" applyAlignment="1" applyProtection="1">
      <alignment vertical="center"/>
      <protection locked="0"/>
    </xf>
    <xf numFmtId="49" fontId="37" fillId="0" borderId="5" xfId="0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left" vertical="center" wrapText="1"/>
    </xf>
    <xf numFmtId="0" fontId="30" fillId="0" borderId="13" xfId="39" applyFont="1" applyFill="1" applyBorder="1" applyAlignment="1" applyProtection="1">
      <alignment horizontal="center" vertical="center" wrapText="1"/>
    </xf>
    <xf numFmtId="4" fontId="38" fillId="0" borderId="0" xfId="39" applyNumberFormat="1" applyFont="1" applyFill="1" applyBorder="1" applyAlignment="1" applyProtection="1">
      <alignment vertical="center"/>
      <protection locked="0"/>
    </xf>
    <xf numFmtId="0" fontId="38" fillId="0" borderId="0" xfId="39" applyFont="1" applyFill="1" applyBorder="1" applyAlignment="1" applyProtection="1">
      <alignment vertical="center"/>
      <protection locked="0"/>
    </xf>
    <xf numFmtId="49" fontId="37" fillId="0" borderId="5" xfId="39" applyNumberFormat="1" applyFont="1" applyFill="1" applyBorder="1" applyAlignment="1" applyProtection="1">
      <alignment horizontal="center" vertical="center" wrapText="1"/>
    </xf>
    <xf numFmtId="0" fontId="28" fillId="0" borderId="13" xfId="39" applyFont="1" applyFill="1" applyBorder="1" applyAlignment="1" applyProtection="1">
      <alignment horizontal="center" vertical="center"/>
    </xf>
    <xf numFmtId="0" fontId="28" fillId="0" borderId="11" xfId="39" applyFont="1" applyFill="1" applyBorder="1" applyAlignment="1" applyProtection="1">
      <alignment horizontal="center" vertical="center"/>
    </xf>
    <xf numFmtId="3" fontId="30" fillId="0" borderId="5" xfId="39" applyNumberFormat="1" applyFont="1" applyFill="1" applyBorder="1" applyAlignment="1" applyProtection="1">
      <alignment horizontal="center" vertical="center" wrapText="1"/>
    </xf>
    <xf numFmtId="49" fontId="37" fillId="0" borderId="10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wrapText="1"/>
    </xf>
    <xf numFmtId="49" fontId="37" fillId="0" borderId="9" xfId="0" applyNumberFormat="1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 wrapText="1"/>
    </xf>
    <xf numFmtId="49" fontId="28" fillId="0" borderId="9" xfId="0" applyNumberFormat="1" applyFont="1" applyFill="1" applyBorder="1" applyAlignment="1">
      <alignment wrapText="1"/>
    </xf>
    <xf numFmtId="0" fontId="38" fillId="0" borderId="0" xfId="39" applyFont="1" applyFill="1" applyAlignment="1" applyProtection="1">
      <alignment vertical="center"/>
      <protection locked="0"/>
    </xf>
    <xf numFmtId="0" fontId="39" fillId="0" borderId="5" xfId="0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wrapText="1"/>
    </xf>
    <xf numFmtId="0" fontId="28" fillId="0" borderId="5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wrapText="1"/>
    </xf>
    <xf numFmtId="49" fontId="37" fillId="0" borderId="5" xfId="0" applyNumberFormat="1" applyFont="1" applyFill="1" applyBorder="1" applyAlignment="1">
      <alignment horizontal="center" vertical="center" wrapText="1"/>
    </xf>
    <xf numFmtId="14" fontId="30" fillId="0" borderId="11" xfId="39" applyNumberFormat="1" applyFont="1" applyFill="1" applyBorder="1" applyAlignment="1" applyProtection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wrapText="1"/>
    </xf>
    <xf numFmtId="49" fontId="28" fillId="0" borderId="5" xfId="0" applyNumberFormat="1" applyFont="1" applyFill="1" applyBorder="1" applyAlignment="1">
      <alignment wrapText="1"/>
    </xf>
    <xf numFmtId="0" fontId="40" fillId="0" borderId="5" xfId="39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justify" vertical="center" wrapText="1"/>
    </xf>
    <xf numFmtId="0" fontId="12" fillId="0" borderId="5" xfId="0" applyNumberFormat="1" applyFont="1" applyFill="1" applyBorder="1" applyAlignment="1">
      <alignment horizontal="justify" vertical="center" wrapText="1"/>
    </xf>
    <xf numFmtId="49" fontId="18" fillId="0" borderId="9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49" fontId="21" fillId="0" borderId="9" xfId="0" applyNumberFormat="1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vertical="center" wrapText="1"/>
    </xf>
    <xf numFmtId="0" fontId="28" fillId="0" borderId="11" xfId="39" applyFont="1" applyFill="1" applyBorder="1" applyAlignment="1" applyProtection="1">
      <alignment horizontal="center" vertical="center" wrapText="1"/>
    </xf>
    <xf numFmtId="49" fontId="40" fillId="0" borderId="9" xfId="0" applyNumberFormat="1" applyFont="1" applyFill="1" applyBorder="1" applyAlignment="1">
      <alignment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left" vertical="center" wrapText="1"/>
    </xf>
    <xf numFmtId="164" fontId="14" fillId="0" borderId="5" xfId="34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/>
    </xf>
    <xf numFmtId="2" fontId="20" fillId="0" borderId="5" xfId="0" applyNumberFormat="1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wrapText="1"/>
    </xf>
    <xf numFmtId="0" fontId="12" fillId="0" borderId="11" xfId="39" applyFont="1" applyFill="1" applyBorder="1" applyAlignment="1" applyProtection="1">
      <alignment horizontal="left" vertical="center" wrapText="1"/>
    </xf>
    <xf numFmtId="4" fontId="17" fillId="0" borderId="0" xfId="39" applyNumberFormat="1" applyFont="1" applyFill="1" applyBorder="1" applyAlignment="1" applyProtection="1">
      <alignment horizontal="left" vertical="center"/>
      <protection locked="0"/>
    </xf>
    <xf numFmtId="0" fontId="17" fillId="0" borderId="0" xfId="39" applyFont="1" applyFill="1" applyBorder="1" applyAlignment="1" applyProtection="1">
      <alignment horizontal="left" vertical="center"/>
      <protection locked="0"/>
    </xf>
    <xf numFmtId="0" fontId="17" fillId="0" borderId="0" xfId="39" applyFont="1" applyFill="1" applyAlignment="1" applyProtection="1">
      <alignment horizontal="left" vertical="center"/>
      <protection locked="0"/>
    </xf>
    <xf numFmtId="49" fontId="20" fillId="0" borderId="5" xfId="0" applyNumberFormat="1" applyFont="1" applyFill="1" applyBorder="1" applyAlignment="1">
      <alignment wrapText="1"/>
    </xf>
    <xf numFmtId="4" fontId="29" fillId="0" borderId="5" xfId="39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left" vertical="center" wrapText="1"/>
    </xf>
    <xf numFmtId="2" fontId="12" fillId="0" borderId="5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wrapText="1"/>
    </xf>
    <xf numFmtId="4" fontId="14" fillId="0" borderId="0" xfId="39" applyNumberFormat="1" applyFont="1" applyFill="1" applyBorder="1" applyAlignment="1" applyProtection="1">
      <alignment vertical="center"/>
      <protection locked="0"/>
    </xf>
    <xf numFmtId="0" fontId="14" fillId="0" borderId="0" xfId="39" applyFont="1" applyFill="1" applyBorder="1" applyAlignment="1" applyProtection="1">
      <alignment vertical="center"/>
      <protection locked="0"/>
    </xf>
    <xf numFmtId="0" fontId="14" fillId="0" borderId="0" xfId="39" applyFont="1" applyFill="1" applyAlignment="1" applyProtection="1">
      <alignment vertical="center"/>
      <protection locked="0"/>
    </xf>
    <xf numFmtId="4" fontId="12" fillId="0" borderId="0" xfId="39" applyNumberFormat="1" applyFont="1" applyFill="1" applyBorder="1" applyAlignment="1" applyProtection="1">
      <alignment vertical="center"/>
      <protection locked="0"/>
    </xf>
    <xf numFmtId="0" fontId="12" fillId="0" borderId="0" xfId="39" applyFont="1" applyFill="1" applyBorder="1" applyAlignment="1" applyProtection="1">
      <alignment vertical="center"/>
      <protection locked="0"/>
    </xf>
    <xf numFmtId="0" fontId="12" fillId="0" borderId="0" xfId="39" applyFont="1" applyFill="1" applyAlignment="1" applyProtection="1">
      <alignment vertical="center"/>
      <protection locked="0"/>
    </xf>
    <xf numFmtId="0" fontId="12" fillId="0" borderId="5" xfId="0" applyFont="1" applyFill="1" applyBorder="1" applyAlignment="1">
      <alignment horizontal="left" wrapText="1"/>
    </xf>
    <xf numFmtId="4" fontId="17" fillId="0" borderId="0" xfId="39" applyNumberFormat="1" applyFont="1" applyFill="1" applyBorder="1" applyAlignment="1" applyProtection="1">
      <alignment horizontal="center" vertical="center"/>
      <protection locked="0"/>
    </xf>
    <xf numFmtId="0" fontId="17" fillId="0" borderId="0" xfId="39" applyFont="1" applyFill="1" applyBorder="1" applyAlignment="1" applyProtection="1">
      <alignment horizontal="center" vertical="center"/>
      <protection locked="0"/>
    </xf>
    <xf numFmtId="0" fontId="17" fillId="0" borderId="0" xfId="39" applyFont="1" applyFill="1" applyAlignment="1" applyProtection="1">
      <alignment horizontal="center" vertical="center"/>
      <protection locked="0"/>
    </xf>
    <xf numFmtId="2" fontId="20" fillId="0" borderId="5" xfId="0" applyNumberFormat="1" applyFont="1" applyFill="1" applyBorder="1" applyAlignment="1">
      <alignment horizontal="left" vertical="center" wrapText="1"/>
    </xf>
    <xf numFmtId="14" fontId="14" fillId="0" borderId="11" xfId="39" applyNumberFormat="1" applyFont="1" applyFill="1" applyBorder="1" applyAlignment="1" applyProtection="1">
      <alignment horizontal="center" vertical="center" wrapText="1"/>
    </xf>
    <xf numFmtId="0" fontId="21" fillId="0" borderId="5" xfId="0" applyFont="1" applyFill="1" applyBorder="1" applyAlignment="1">
      <alignment horizontal="center" wrapText="1"/>
    </xf>
    <xf numFmtId="3" fontId="44" fillId="0" borderId="5" xfId="39" applyNumberFormat="1" applyFont="1" applyFill="1" applyBorder="1" applyAlignment="1">
      <alignment horizontal="center" vertical="center"/>
    </xf>
    <xf numFmtId="0" fontId="21" fillId="15" borderId="5" xfId="0" applyNumberFormat="1" applyFont="1" applyFill="1" applyBorder="1" applyAlignment="1">
      <alignment horizontal="center" vertical="center" wrapText="1"/>
    </xf>
    <xf numFmtId="3" fontId="36" fillId="0" borderId="5" xfId="39" applyNumberFormat="1" applyFont="1" applyFill="1" applyBorder="1" applyAlignment="1">
      <alignment horizontal="center" vertical="center"/>
    </xf>
    <xf numFmtId="49" fontId="12" fillId="17" borderId="5" xfId="0" applyNumberFormat="1" applyFont="1" applyFill="1" applyBorder="1" applyAlignment="1">
      <alignment horizontal="left" vertical="center" wrapText="1"/>
    </xf>
    <xf numFmtId="3" fontId="13" fillId="17" borderId="5" xfId="39" applyNumberFormat="1" applyFont="1" applyFill="1" applyBorder="1" applyAlignment="1" applyProtection="1">
      <alignment horizontal="center" vertical="center" wrapText="1"/>
    </xf>
    <xf numFmtId="3" fontId="13" fillId="17" borderId="5" xfId="39" applyNumberFormat="1" applyFont="1" applyFill="1" applyBorder="1" applyAlignment="1">
      <alignment horizontal="center" vertical="center"/>
    </xf>
    <xf numFmtId="0" fontId="21" fillId="0" borderId="5" xfId="39" applyFont="1" applyFill="1" applyBorder="1" applyAlignment="1" applyProtection="1">
      <alignment horizontal="center" vertical="center" wrapText="1"/>
    </xf>
    <xf numFmtId="0" fontId="12" fillId="0" borderId="11" xfId="39" applyFont="1" applyFill="1" applyBorder="1" applyAlignment="1" applyProtection="1">
      <alignment horizontal="center" vertical="center"/>
      <protection locked="0"/>
    </xf>
    <xf numFmtId="0" fontId="14" fillId="0" borderId="11" xfId="39" applyFont="1" applyFill="1" applyBorder="1" applyAlignment="1" applyProtection="1">
      <alignment horizontal="center" vertical="top" wrapText="1"/>
    </xf>
    <xf numFmtId="0" fontId="20" fillId="0" borderId="5" xfId="0" applyFont="1" applyFill="1" applyBorder="1" applyAlignment="1">
      <alignment horizontal="left" vertical="center" wrapText="1"/>
    </xf>
    <xf numFmtId="0" fontId="12" fillId="15" borderId="11" xfId="39" applyFont="1" applyFill="1" applyBorder="1" applyAlignment="1" applyProtection="1">
      <alignment vertical="center"/>
      <protection locked="0"/>
    </xf>
    <xf numFmtId="49" fontId="28" fillId="15" borderId="5" xfId="0" applyNumberFormat="1" applyFont="1" applyFill="1" applyBorder="1" applyAlignment="1">
      <alignment horizontal="left" vertical="center" wrapText="1"/>
    </xf>
    <xf numFmtId="0" fontId="28" fillId="15" borderId="11" xfId="39" applyFont="1" applyFill="1" applyBorder="1" applyAlignment="1" applyProtection="1">
      <alignment horizontal="center" vertical="center"/>
    </xf>
    <xf numFmtId="4" fontId="45" fillId="15" borderId="0" xfId="39" applyNumberFormat="1" applyFont="1" applyFill="1" applyBorder="1" applyAlignment="1" applyProtection="1">
      <alignment vertical="center"/>
      <protection locked="0"/>
    </xf>
    <xf numFmtId="0" fontId="45" fillId="15" borderId="0" xfId="39" applyFont="1" applyFill="1" applyBorder="1" applyAlignment="1" applyProtection="1">
      <alignment vertical="center"/>
      <protection locked="0"/>
    </xf>
    <xf numFmtId="0" fontId="45" fillId="15" borderId="0" xfId="39" applyFont="1" applyFill="1" applyAlignment="1" applyProtection="1">
      <alignment vertical="center"/>
      <protection locked="0"/>
    </xf>
    <xf numFmtId="0" fontId="40" fillId="0" borderId="5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center" vertical="center"/>
    </xf>
    <xf numFmtId="0" fontId="46" fillId="0" borderId="11" xfId="0" applyFont="1" applyFill="1" applyBorder="1" applyAlignment="1">
      <alignment horizontal="center" vertical="center"/>
    </xf>
    <xf numFmtId="4" fontId="15" fillId="0" borderId="5" xfId="39" applyNumberFormat="1" applyFont="1" applyFill="1" applyBorder="1" applyAlignment="1" applyProtection="1">
      <alignment horizontal="center" vertical="center" wrapText="1"/>
    </xf>
    <xf numFmtId="4" fontId="13" fillId="0" borderId="5" xfId="39" applyNumberFormat="1" applyFont="1" applyFill="1" applyBorder="1" applyAlignment="1" applyProtection="1">
      <alignment horizontal="center" vertical="center" wrapText="1"/>
    </xf>
    <xf numFmtId="0" fontId="19" fillId="0" borderId="0" xfId="39" applyFont="1" applyFill="1" applyBorder="1" applyAlignment="1" applyProtection="1">
      <alignment horizontal="left" vertical="center"/>
      <protection locked="0"/>
    </xf>
    <xf numFmtId="0" fontId="15" fillId="15" borderId="0" xfId="40" applyNumberFormat="1" applyFont="1" applyFill="1" applyBorder="1" applyAlignment="1" applyProtection="1">
      <alignment horizontal="center" wrapText="1"/>
    </xf>
    <xf numFmtId="0" fontId="44" fillId="0" borderId="0" xfId="39" applyFont="1" applyFill="1" applyAlignment="1" applyProtection="1">
      <alignment horizontal="left" vertical="center" wrapText="1"/>
      <protection locked="0"/>
    </xf>
    <xf numFmtId="0" fontId="13" fillId="0" borderId="5" xfId="4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25" fillId="15" borderId="8" xfId="40" applyNumberFormat="1" applyFont="1" applyFill="1" applyBorder="1" applyAlignment="1" applyProtection="1">
      <alignment horizontal="center" vertical="center" wrapText="1"/>
    </xf>
    <xf numFmtId="0" fontId="25" fillId="15" borderId="7" xfId="0" applyFont="1" applyFill="1" applyBorder="1" applyAlignment="1">
      <alignment horizontal="center" vertical="center" wrapText="1"/>
    </xf>
    <xf numFmtId="0" fontId="25" fillId="15" borderId="8" xfId="0" applyNumberFormat="1" applyFont="1" applyFill="1" applyBorder="1" applyAlignment="1" applyProtection="1">
      <alignment horizontal="center" vertical="center" wrapText="1"/>
    </xf>
    <xf numFmtId="0" fontId="13" fillId="15" borderId="8" xfId="40" applyNumberFormat="1" applyFont="1" applyFill="1" applyBorder="1" applyAlignment="1" applyProtection="1">
      <alignment horizontal="center" vertical="center" wrapText="1"/>
    </xf>
    <xf numFmtId="0" fontId="11" fillId="15" borderId="7" xfId="0" applyFont="1" applyFill="1" applyBorder="1" applyAlignment="1">
      <alignment horizontal="center" wrapText="1"/>
    </xf>
    <xf numFmtId="0" fontId="13" fillId="15" borderId="12" xfId="4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wrapText="1"/>
    </xf>
    <xf numFmtId="0" fontId="13" fillId="15" borderId="11" xfId="4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wrapText="1"/>
    </xf>
    <xf numFmtId="0" fontId="13" fillId="0" borderId="5" xfId="4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Ввід" xfId="13"/>
    <cellStyle name="Добре" xfId="14"/>
    <cellStyle name="Звичайний 10" xfId="15"/>
    <cellStyle name="Звичайний 11" xfId="16"/>
    <cellStyle name="Звичайний 12" xfId="17"/>
    <cellStyle name="Звичайний 13" xfId="18"/>
    <cellStyle name="Звичайний 14" xfId="19"/>
    <cellStyle name="Звичайний 15" xfId="20"/>
    <cellStyle name="Звичайний 16" xfId="21"/>
    <cellStyle name="Звичайний 17" xfId="22"/>
    <cellStyle name="Звичайний 18" xfId="23"/>
    <cellStyle name="Звичайний 19" xfId="24"/>
    <cellStyle name="Звичайний 2" xfId="25"/>
    <cellStyle name="Звичайний 20" xfId="26"/>
    <cellStyle name="Звичайний 3" xfId="27"/>
    <cellStyle name="Звичайний 4" xfId="28"/>
    <cellStyle name="Звичайний 5" xfId="29"/>
    <cellStyle name="Звичайний 6" xfId="30"/>
    <cellStyle name="Звичайний 7" xfId="31"/>
    <cellStyle name="Звичайний 8" xfId="32"/>
    <cellStyle name="Звичайний 9" xfId="33"/>
    <cellStyle name="Звичайний_Додаток _ 3 зм_ни 4575" xfId="34"/>
    <cellStyle name="Зв'язана клітинка" xfId="35"/>
    <cellStyle name="Контрольна клітинка" xfId="36"/>
    <cellStyle name="Назва" xfId="37"/>
    <cellStyle name="Обычный" xfId="0" builtinId="0"/>
    <cellStyle name="Обычный 2" xfId="38"/>
    <cellStyle name="Обычный_Дод 7 РП 30.01.12" xfId="39"/>
    <cellStyle name="Обычный_Додаток7 програми" xfId="40"/>
    <cellStyle name="Примечание 2" xfId="41"/>
    <cellStyle name="Стиль 1" xfId="42"/>
    <cellStyle name="Текст попередження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G315"/>
  <sheetViews>
    <sheetView showZeros="0" tabSelected="1" view="pageBreakPreview" zoomScale="40" zoomScaleNormal="40" zoomScaleSheetLayoutView="40" workbookViewId="0">
      <selection activeCell="H3" sqref="H3:J3"/>
    </sheetView>
  </sheetViews>
  <sheetFormatPr defaultColWidth="9.7109375" defaultRowHeight="23.8" x14ac:dyDescent="0.25"/>
  <cols>
    <col min="1" max="1" width="22.28515625" style="1" customWidth="1"/>
    <col min="2" max="2" width="18.28515625" style="1" customWidth="1"/>
    <col min="3" max="3" width="18.7109375" style="1" customWidth="1"/>
    <col min="4" max="4" width="62.7109375" style="2" customWidth="1"/>
    <col min="5" max="5" width="54" style="3" customWidth="1"/>
    <col min="6" max="6" width="31" style="3" customWidth="1"/>
    <col min="7" max="7" width="31" style="103" customWidth="1"/>
    <col min="8" max="8" width="30.7109375" style="115" customWidth="1"/>
    <col min="9" max="10" width="28.28515625" style="115" customWidth="1"/>
    <col min="11" max="22" width="20.140625" style="4" customWidth="1"/>
    <col min="23" max="50" width="9.7109375" style="4" customWidth="1"/>
    <col min="51" max="58" width="67.7109375" style="4" customWidth="1"/>
    <col min="59" max="68" width="67.7109375" style="5" customWidth="1"/>
    <col min="69" max="16384" width="9.7109375" style="5"/>
  </cols>
  <sheetData>
    <row r="1" spans="1:58" ht="104.6" customHeight="1" x14ac:dyDescent="0.25">
      <c r="G1" s="89"/>
      <c r="H1" s="297" t="s">
        <v>367</v>
      </c>
      <c r="I1" s="297"/>
      <c r="J1" s="90"/>
    </row>
    <row r="2" spans="1:58" ht="42.8" customHeight="1" x14ac:dyDescent="0.4">
      <c r="G2" s="89"/>
      <c r="H2" s="312" t="s">
        <v>369</v>
      </c>
      <c r="I2" s="312"/>
      <c r="J2" s="312"/>
    </row>
    <row r="3" spans="1:58" ht="110.05" customHeight="1" x14ac:dyDescent="0.25">
      <c r="G3" s="89"/>
      <c r="H3" s="311" t="s">
        <v>364</v>
      </c>
      <c r="I3" s="311"/>
      <c r="J3" s="311"/>
    </row>
    <row r="4" spans="1:58" ht="23.1" customHeight="1" x14ac:dyDescent="0.3">
      <c r="A4" s="6" t="s">
        <v>291</v>
      </c>
      <c r="B4" s="7"/>
      <c r="C4" s="7"/>
      <c r="D4" s="8"/>
      <c r="E4" s="8"/>
      <c r="F4" s="8"/>
      <c r="G4" s="91"/>
      <c r="H4" s="92"/>
      <c r="I4" s="92"/>
      <c r="J4" s="93"/>
    </row>
    <row r="5" spans="1:58" ht="24.65" customHeight="1" x14ac:dyDescent="0.4">
      <c r="A5" s="7" t="s">
        <v>203</v>
      </c>
      <c r="B5" s="7"/>
      <c r="C5" s="7"/>
      <c r="D5" s="8"/>
      <c r="E5" s="8"/>
      <c r="F5" s="8"/>
      <c r="G5" s="91"/>
      <c r="H5" s="94"/>
      <c r="I5" s="94"/>
      <c r="J5" s="93"/>
    </row>
    <row r="6" spans="1:58" ht="31.95" customHeight="1" x14ac:dyDescent="0.35">
      <c r="A6" s="296" t="s">
        <v>368</v>
      </c>
      <c r="B6" s="296"/>
      <c r="C6" s="296"/>
      <c r="D6" s="296"/>
      <c r="E6" s="296"/>
      <c r="F6" s="296"/>
      <c r="G6" s="296"/>
      <c r="H6" s="296"/>
      <c r="I6" s="296"/>
      <c r="J6" s="296"/>
    </row>
    <row r="7" spans="1:58" x14ac:dyDescent="0.25">
      <c r="A7" s="9"/>
      <c r="B7" s="9"/>
      <c r="C7" s="9"/>
      <c r="D7" s="10"/>
      <c r="E7" s="10"/>
      <c r="F7" s="10"/>
      <c r="G7" s="95"/>
      <c r="H7" s="96"/>
      <c r="I7" s="96"/>
      <c r="J7" s="97" t="s">
        <v>0</v>
      </c>
    </row>
    <row r="8" spans="1:58" ht="80.150000000000006" customHeight="1" x14ac:dyDescent="0.25">
      <c r="A8" s="300" t="s">
        <v>149</v>
      </c>
      <c r="B8" s="300" t="s">
        <v>283</v>
      </c>
      <c r="C8" s="302" t="s">
        <v>150</v>
      </c>
      <c r="D8" s="303" t="s">
        <v>151</v>
      </c>
      <c r="E8" s="305" t="s">
        <v>152</v>
      </c>
      <c r="F8" s="307" t="s">
        <v>153</v>
      </c>
      <c r="G8" s="309" t="s">
        <v>154</v>
      </c>
      <c r="H8" s="309" t="s">
        <v>1</v>
      </c>
      <c r="I8" s="298" t="s">
        <v>2</v>
      </c>
      <c r="J8" s="299"/>
    </row>
    <row r="9" spans="1:58" ht="136.9" customHeight="1" x14ac:dyDescent="0.25">
      <c r="A9" s="301"/>
      <c r="B9" s="301"/>
      <c r="C9" s="301"/>
      <c r="D9" s="304"/>
      <c r="E9" s="306"/>
      <c r="F9" s="308"/>
      <c r="G9" s="310"/>
      <c r="H9" s="310"/>
      <c r="I9" s="102" t="s">
        <v>155</v>
      </c>
      <c r="J9" s="102" t="s">
        <v>156</v>
      </c>
    </row>
    <row r="10" spans="1:58" s="170" customFormat="1" ht="64.900000000000006" customHeight="1" x14ac:dyDescent="0.25">
      <c r="A10" s="165"/>
      <c r="B10" s="165"/>
      <c r="C10" s="165"/>
      <c r="D10" s="173"/>
      <c r="E10" s="101" t="s">
        <v>205</v>
      </c>
      <c r="F10" s="101" t="s">
        <v>282</v>
      </c>
      <c r="G10" s="98">
        <f t="shared" ref="G10:G66" si="0">H10+I10</f>
        <v>12668317</v>
      </c>
      <c r="H10" s="85">
        <f>H12+H27+H24</f>
        <v>12469317</v>
      </c>
      <c r="I10" s="85">
        <f t="shared" ref="I10:J10" si="1">I12+I27</f>
        <v>199000</v>
      </c>
      <c r="J10" s="85">
        <f t="shared" si="1"/>
        <v>199000</v>
      </c>
      <c r="K10" s="168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</row>
    <row r="11" spans="1:58" s="16" customFormat="1" ht="20.25" customHeight="1" x14ac:dyDescent="0.25">
      <c r="A11" s="17"/>
      <c r="B11" s="17"/>
      <c r="C11" s="17"/>
      <c r="D11" s="18"/>
      <c r="E11" s="19" t="s">
        <v>3</v>
      </c>
      <c r="F11" s="19"/>
      <c r="G11" s="98">
        <f t="shared" si="0"/>
        <v>0</v>
      </c>
      <c r="H11" s="99"/>
      <c r="I11" s="99"/>
      <c r="J11" s="99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</row>
    <row r="12" spans="1:58" s="170" customFormat="1" ht="51.65" customHeight="1" x14ac:dyDescent="0.25">
      <c r="A12" s="164" t="s">
        <v>48</v>
      </c>
      <c r="B12" s="164"/>
      <c r="C12" s="164"/>
      <c r="D12" s="166" t="s">
        <v>18</v>
      </c>
      <c r="E12" s="174"/>
      <c r="F12" s="174"/>
      <c r="G12" s="98">
        <f t="shared" si="0"/>
        <v>12259317</v>
      </c>
      <c r="H12" s="85">
        <f>H13</f>
        <v>12259317</v>
      </c>
      <c r="I12" s="85">
        <f t="shared" ref="I12:J12" si="2">I13</f>
        <v>0</v>
      </c>
      <c r="J12" s="85">
        <f t="shared" si="2"/>
        <v>0</v>
      </c>
      <c r="K12" s="168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</row>
    <row r="13" spans="1:58" s="16" customFormat="1" ht="45.7" customHeight="1" x14ac:dyDescent="0.25">
      <c r="A13" s="20" t="s">
        <v>47</v>
      </c>
      <c r="B13" s="20"/>
      <c r="C13" s="20"/>
      <c r="D13" s="21" t="s">
        <v>18</v>
      </c>
      <c r="E13" s="19"/>
      <c r="F13" s="19"/>
      <c r="G13" s="98">
        <f t="shared" si="0"/>
        <v>12259317</v>
      </c>
      <c r="H13" s="85">
        <f>H16+H17+H18+H19+H20+H21+H22+H14+H15+H23</f>
        <v>12259317</v>
      </c>
      <c r="I13" s="85">
        <f t="shared" ref="I13:J13" si="3">I16+I17+I18+I19+I20+I21+I22+I14+I15</f>
        <v>0</v>
      </c>
      <c r="J13" s="85">
        <f t="shared" si="3"/>
        <v>0</v>
      </c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</row>
    <row r="14" spans="1:58" s="16" customFormat="1" ht="73.900000000000006" customHeight="1" x14ac:dyDescent="0.25">
      <c r="A14" s="22" t="s">
        <v>213</v>
      </c>
      <c r="B14" s="22" t="s">
        <v>214</v>
      </c>
      <c r="C14" s="22" t="s">
        <v>11</v>
      </c>
      <c r="D14" s="23" t="s">
        <v>212</v>
      </c>
      <c r="E14" s="19"/>
      <c r="F14" s="19"/>
      <c r="G14" s="100">
        <f t="shared" si="0"/>
        <v>532915</v>
      </c>
      <c r="H14" s="87">
        <f>221458+221457+60000+30000</f>
        <v>532915</v>
      </c>
      <c r="I14" s="85"/>
      <c r="J14" s="85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</row>
    <row r="15" spans="1:58" s="16" customFormat="1" ht="41.95" customHeight="1" x14ac:dyDescent="0.25">
      <c r="A15" s="22" t="s">
        <v>216</v>
      </c>
      <c r="B15" s="22" t="s">
        <v>217</v>
      </c>
      <c r="C15" s="22" t="s">
        <v>11</v>
      </c>
      <c r="D15" s="24" t="s">
        <v>215</v>
      </c>
      <c r="E15" s="19"/>
      <c r="F15" s="19"/>
      <c r="G15" s="100">
        <f>H15+I15</f>
        <v>5795</v>
      </c>
      <c r="H15" s="87">
        <v>5795</v>
      </c>
      <c r="I15" s="85"/>
      <c r="J15" s="85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</row>
    <row r="16" spans="1:58" ht="55.05" x14ac:dyDescent="0.3">
      <c r="A16" s="22" t="s">
        <v>146</v>
      </c>
      <c r="B16" s="22" t="s">
        <v>147</v>
      </c>
      <c r="C16" s="22" t="s">
        <v>128</v>
      </c>
      <c r="D16" s="25" t="s">
        <v>148</v>
      </c>
      <c r="E16" s="19"/>
      <c r="F16" s="19"/>
      <c r="G16" s="100">
        <f t="shared" si="0"/>
        <v>435240</v>
      </c>
      <c r="H16" s="87">
        <f>495240-60000</f>
        <v>435240</v>
      </c>
      <c r="I16" s="85"/>
      <c r="J16" s="85"/>
    </row>
    <row r="17" spans="1:58" s="179" customFormat="1" ht="41.1" customHeight="1" x14ac:dyDescent="0.25">
      <c r="A17" s="171" t="s">
        <v>104</v>
      </c>
      <c r="B17" s="171" t="s">
        <v>105</v>
      </c>
      <c r="C17" s="171" t="s">
        <v>13</v>
      </c>
      <c r="D17" s="175" t="s">
        <v>145</v>
      </c>
      <c r="E17" s="176"/>
      <c r="F17" s="174"/>
      <c r="G17" s="100">
        <f t="shared" si="0"/>
        <v>6745791</v>
      </c>
      <c r="H17" s="87">
        <f>1664816+250000+90000+1968095+772360+500000+400000+500000+96000+504520</f>
        <v>6745791</v>
      </c>
      <c r="I17" s="85"/>
      <c r="J17" s="85"/>
      <c r="K17" s="177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</row>
    <row r="18" spans="1:58" s="170" customFormat="1" ht="36.700000000000003" x14ac:dyDescent="0.25">
      <c r="A18" s="171" t="s">
        <v>107</v>
      </c>
      <c r="B18" s="171" t="s">
        <v>108</v>
      </c>
      <c r="C18" s="171" t="s">
        <v>11</v>
      </c>
      <c r="D18" s="175" t="s">
        <v>46</v>
      </c>
      <c r="E18" s="174"/>
      <c r="F18" s="174"/>
      <c r="G18" s="100">
        <f t="shared" si="0"/>
        <v>4445212</v>
      </c>
      <c r="H18" s="87">
        <f>385106+140000+35000+350000+1385106+500000+450000+200000+200000+200000+600000</f>
        <v>4445212</v>
      </c>
      <c r="I18" s="85"/>
      <c r="J18" s="85"/>
      <c r="K18" s="168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</row>
    <row r="19" spans="1:58" s="16" customFormat="1" ht="73.400000000000006" x14ac:dyDescent="0.25">
      <c r="A19" s="22" t="s">
        <v>109</v>
      </c>
      <c r="B19" s="22" t="s">
        <v>110</v>
      </c>
      <c r="C19" s="22" t="s">
        <v>11</v>
      </c>
      <c r="D19" s="26" t="s">
        <v>111</v>
      </c>
      <c r="E19" s="19"/>
      <c r="F19" s="19"/>
      <c r="G19" s="100">
        <f t="shared" si="0"/>
        <v>50814</v>
      </c>
      <c r="H19" s="87">
        <v>50814</v>
      </c>
      <c r="I19" s="85"/>
      <c r="J19" s="85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1:58" s="29" customFormat="1" ht="55.05" x14ac:dyDescent="0.25">
      <c r="A20" s="22" t="s">
        <v>53</v>
      </c>
      <c r="B20" s="22" t="s">
        <v>54</v>
      </c>
      <c r="C20" s="22" t="s">
        <v>9</v>
      </c>
      <c r="D20" s="26" t="s">
        <v>55</v>
      </c>
      <c r="E20" s="13"/>
      <c r="F20" s="13"/>
      <c r="G20" s="100">
        <f t="shared" si="0"/>
        <v>36500</v>
      </c>
      <c r="H20" s="87">
        <v>36500</v>
      </c>
      <c r="I20" s="85"/>
      <c r="J20" s="85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</row>
    <row r="21" spans="1:58" s="16" customFormat="1" ht="68.3" customHeight="1" x14ac:dyDescent="0.25">
      <c r="A21" s="22" t="s">
        <v>60</v>
      </c>
      <c r="B21" s="22" t="s">
        <v>56</v>
      </c>
      <c r="C21" s="22" t="s">
        <v>9</v>
      </c>
      <c r="D21" s="26" t="s">
        <v>57</v>
      </c>
      <c r="E21" s="19"/>
      <c r="F21" s="19"/>
      <c r="G21" s="100">
        <f t="shared" si="0"/>
        <v>1500</v>
      </c>
      <c r="H21" s="87">
        <v>1500</v>
      </c>
      <c r="I21" s="85"/>
      <c r="J21" s="85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1:58" s="29" customFormat="1" x14ac:dyDescent="0.25">
      <c r="A22" s="22" t="s">
        <v>106</v>
      </c>
      <c r="B22" s="22" t="s">
        <v>58</v>
      </c>
      <c r="C22" s="22" t="s">
        <v>9</v>
      </c>
      <c r="D22" s="26" t="s">
        <v>59</v>
      </c>
      <c r="E22" s="19"/>
      <c r="F22" s="19"/>
      <c r="G22" s="100">
        <f t="shared" si="0"/>
        <v>5550</v>
      </c>
      <c r="H22" s="87">
        <v>5550</v>
      </c>
      <c r="I22" s="87"/>
      <c r="J22" s="87"/>
      <c r="K22" s="27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</row>
    <row r="23" spans="1:58" s="289" customFormat="1" ht="91.7" hidden="1" x14ac:dyDescent="0.25">
      <c r="A23" s="147" t="s">
        <v>349</v>
      </c>
      <c r="B23" s="147" t="s">
        <v>265</v>
      </c>
      <c r="C23" s="147" t="s">
        <v>128</v>
      </c>
      <c r="D23" s="285" t="s">
        <v>350</v>
      </c>
      <c r="E23" s="286"/>
      <c r="F23" s="286"/>
      <c r="G23" s="106">
        <f t="shared" si="0"/>
        <v>0</v>
      </c>
      <c r="H23" s="107"/>
      <c r="I23" s="107"/>
      <c r="J23" s="107"/>
      <c r="K23" s="287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8"/>
      <c r="AC23" s="288"/>
      <c r="AD23" s="288"/>
      <c r="AE23" s="288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  <c r="AZ23" s="288"/>
      <c r="BA23" s="288"/>
      <c r="BB23" s="288"/>
      <c r="BC23" s="288"/>
      <c r="BD23" s="288"/>
      <c r="BE23" s="288"/>
      <c r="BF23" s="288"/>
    </row>
    <row r="24" spans="1:58" s="289" customFormat="1" ht="23.1" x14ac:dyDescent="0.25">
      <c r="A24" s="20" t="s">
        <v>52</v>
      </c>
      <c r="B24" s="11"/>
      <c r="C24" s="11"/>
      <c r="D24" s="45" t="s">
        <v>24</v>
      </c>
      <c r="E24" s="286"/>
      <c r="F24" s="286"/>
      <c r="G24" s="98">
        <f t="shared" si="0"/>
        <v>10000</v>
      </c>
      <c r="H24" s="85">
        <f>H25</f>
        <v>10000</v>
      </c>
      <c r="I24" s="85">
        <f t="shared" ref="I24:J25" si="4">I25</f>
        <v>0</v>
      </c>
      <c r="J24" s="85">
        <f t="shared" si="4"/>
        <v>0</v>
      </c>
      <c r="K24" s="287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288"/>
      <c r="AG24" s="288"/>
      <c r="AH24" s="288"/>
      <c r="AI24" s="288"/>
      <c r="AJ24" s="288"/>
      <c r="AK24" s="288"/>
      <c r="AL24" s="288"/>
      <c r="AM24" s="288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  <c r="AZ24" s="288"/>
      <c r="BA24" s="288"/>
      <c r="BB24" s="288"/>
      <c r="BC24" s="288"/>
      <c r="BD24" s="288"/>
      <c r="BE24" s="288"/>
      <c r="BF24" s="288"/>
    </row>
    <row r="25" spans="1:58" s="289" customFormat="1" ht="23.1" x14ac:dyDescent="0.25">
      <c r="A25" s="20" t="s">
        <v>51</v>
      </c>
      <c r="B25" s="11"/>
      <c r="C25" s="11"/>
      <c r="D25" s="45" t="s">
        <v>24</v>
      </c>
      <c r="E25" s="286"/>
      <c r="F25" s="286"/>
      <c r="G25" s="98">
        <f t="shared" si="0"/>
        <v>10000</v>
      </c>
      <c r="H25" s="85">
        <f>H26</f>
        <v>10000</v>
      </c>
      <c r="I25" s="85">
        <f t="shared" si="4"/>
        <v>0</v>
      </c>
      <c r="J25" s="85">
        <f t="shared" si="4"/>
        <v>0</v>
      </c>
      <c r="K25" s="287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8"/>
      <c r="AC25" s="288"/>
      <c r="AD25" s="288"/>
      <c r="AE25" s="288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  <c r="AZ25" s="288"/>
      <c r="BA25" s="288"/>
      <c r="BB25" s="288"/>
      <c r="BC25" s="288"/>
      <c r="BD25" s="288"/>
      <c r="BE25" s="288"/>
      <c r="BF25" s="288"/>
    </row>
    <row r="26" spans="1:58" s="289" customFormat="1" ht="55.05" x14ac:dyDescent="0.3">
      <c r="A26" s="22" t="s">
        <v>209</v>
      </c>
      <c r="B26" s="22" t="s">
        <v>208</v>
      </c>
      <c r="C26" s="22" t="s">
        <v>16</v>
      </c>
      <c r="D26" s="25" t="s">
        <v>292</v>
      </c>
      <c r="E26" s="286"/>
      <c r="F26" s="286"/>
      <c r="G26" s="100">
        <f>H26+I26</f>
        <v>10000</v>
      </c>
      <c r="H26" s="87">
        <f>4500+5500</f>
        <v>10000</v>
      </c>
      <c r="I26" s="107"/>
      <c r="J26" s="107"/>
      <c r="K26" s="287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  <c r="Y26" s="288"/>
      <c r="Z26" s="288"/>
      <c r="AA26" s="288"/>
      <c r="AB26" s="288"/>
      <c r="AC26" s="288"/>
      <c r="AD26" s="288"/>
      <c r="AE26" s="288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  <c r="AZ26" s="288"/>
      <c r="BA26" s="288"/>
      <c r="BB26" s="288"/>
      <c r="BC26" s="288"/>
      <c r="BD26" s="288"/>
      <c r="BE26" s="288"/>
      <c r="BF26" s="288"/>
    </row>
    <row r="27" spans="1:58" s="29" customFormat="1" ht="58.75" customHeight="1" x14ac:dyDescent="0.25">
      <c r="A27" s="20" t="s">
        <v>103</v>
      </c>
      <c r="B27" s="11"/>
      <c r="C27" s="11"/>
      <c r="D27" s="21" t="s">
        <v>23</v>
      </c>
      <c r="E27" s="19"/>
      <c r="F27" s="19"/>
      <c r="G27" s="98">
        <f t="shared" si="0"/>
        <v>399000</v>
      </c>
      <c r="H27" s="85">
        <f>H28</f>
        <v>200000</v>
      </c>
      <c r="I27" s="85">
        <f t="shared" ref="I27:J27" si="5">I28</f>
        <v>199000</v>
      </c>
      <c r="J27" s="85">
        <f t="shared" si="5"/>
        <v>199000</v>
      </c>
      <c r="K27" s="27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</row>
    <row r="28" spans="1:58" s="29" customFormat="1" ht="57.25" customHeight="1" x14ac:dyDescent="0.25">
      <c r="A28" s="20" t="s">
        <v>102</v>
      </c>
      <c r="B28" s="11"/>
      <c r="C28" s="11"/>
      <c r="D28" s="21" t="s">
        <v>23</v>
      </c>
      <c r="E28" s="19"/>
      <c r="F28" s="19"/>
      <c r="G28" s="98">
        <f t="shared" si="0"/>
        <v>399000</v>
      </c>
      <c r="H28" s="85">
        <f>H29</f>
        <v>200000</v>
      </c>
      <c r="I28" s="85">
        <f>I29+I30</f>
        <v>199000</v>
      </c>
      <c r="J28" s="85">
        <f>J29+J30</f>
        <v>199000</v>
      </c>
      <c r="K28" s="27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</row>
    <row r="29" spans="1:58" s="29" customFormat="1" ht="36.700000000000003" x14ac:dyDescent="0.25">
      <c r="A29" s="22" t="s">
        <v>193</v>
      </c>
      <c r="B29" s="22" t="s">
        <v>105</v>
      </c>
      <c r="C29" s="22" t="s">
        <v>13</v>
      </c>
      <c r="D29" s="24" t="s">
        <v>145</v>
      </c>
      <c r="E29" s="19"/>
      <c r="F29" s="19"/>
      <c r="G29" s="100">
        <f t="shared" si="0"/>
        <v>200000</v>
      </c>
      <c r="H29" s="87">
        <v>200000</v>
      </c>
      <c r="I29" s="85"/>
      <c r="J29" s="85"/>
      <c r="K29" s="27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</row>
    <row r="30" spans="1:58" s="29" customFormat="1" ht="29.25" customHeight="1" x14ac:dyDescent="0.3">
      <c r="A30" s="22" t="s">
        <v>96</v>
      </c>
      <c r="B30" s="22" t="s">
        <v>41</v>
      </c>
      <c r="C30" s="22" t="s">
        <v>15</v>
      </c>
      <c r="D30" s="50" t="s">
        <v>73</v>
      </c>
      <c r="E30" s="19"/>
      <c r="F30" s="19"/>
      <c r="G30" s="100">
        <f t="shared" si="0"/>
        <v>199000</v>
      </c>
      <c r="H30" s="87"/>
      <c r="I30" s="87">
        <v>199000</v>
      </c>
      <c r="J30" s="87">
        <v>199000</v>
      </c>
      <c r="K30" s="27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</row>
    <row r="31" spans="1:58" s="16" customFormat="1" ht="131.30000000000001" customHeight="1" x14ac:dyDescent="0.25">
      <c r="A31" s="11"/>
      <c r="B31" s="11"/>
      <c r="C31" s="11"/>
      <c r="D31" s="30"/>
      <c r="E31" s="13" t="s">
        <v>242</v>
      </c>
      <c r="F31" s="13" t="s">
        <v>271</v>
      </c>
      <c r="G31" s="98">
        <f t="shared" si="0"/>
        <v>1377336</v>
      </c>
      <c r="H31" s="98">
        <f>H33</f>
        <v>1377336</v>
      </c>
      <c r="I31" s="85">
        <f>I33</f>
        <v>0</v>
      </c>
      <c r="J31" s="85">
        <f>J33</f>
        <v>0</v>
      </c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</row>
    <row r="32" spans="1:58" s="16" customFormat="1" ht="23.1" x14ac:dyDescent="0.25">
      <c r="A32" s="11"/>
      <c r="B32" s="11"/>
      <c r="C32" s="11"/>
      <c r="D32" s="30"/>
      <c r="E32" s="31" t="s">
        <v>3</v>
      </c>
      <c r="F32" s="31"/>
      <c r="G32" s="104">
        <f t="shared" si="0"/>
        <v>0</v>
      </c>
      <c r="H32" s="104">
        <f>I32+J32</f>
        <v>0</v>
      </c>
      <c r="I32" s="85"/>
      <c r="J32" s="85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</row>
    <row r="33" spans="1:58" s="16" customFormat="1" ht="39.75" customHeight="1" x14ac:dyDescent="0.25">
      <c r="A33" s="20" t="s">
        <v>64</v>
      </c>
      <c r="B33" s="20"/>
      <c r="C33" s="20"/>
      <c r="D33" s="21" t="s">
        <v>33</v>
      </c>
      <c r="E33" s="13"/>
      <c r="F33" s="13"/>
      <c r="G33" s="98">
        <f t="shared" si="0"/>
        <v>1377336</v>
      </c>
      <c r="H33" s="98">
        <f>H34</f>
        <v>1377336</v>
      </c>
      <c r="I33" s="98">
        <f>I34+I36</f>
        <v>0</v>
      </c>
      <c r="J33" s="98">
        <f>J34+J36</f>
        <v>0</v>
      </c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</row>
    <row r="34" spans="1:58" s="16" customFormat="1" ht="36" customHeight="1" x14ac:dyDescent="0.25">
      <c r="A34" s="20" t="s">
        <v>63</v>
      </c>
      <c r="B34" s="20"/>
      <c r="C34" s="20"/>
      <c r="D34" s="21" t="s">
        <v>33</v>
      </c>
      <c r="E34" s="13"/>
      <c r="F34" s="13"/>
      <c r="G34" s="98">
        <f t="shared" si="0"/>
        <v>1377336</v>
      </c>
      <c r="H34" s="98">
        <f>H35+H36</f>
        <v>1377336</v>
      </c>
      <c r="I34" s="98">
        <f>I35</f>
        <v>0</v>
      </c>
      <c r="J34" s="98">
        <f>J35</f>
        <v>0</v>
      </c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</row>
    <row r="35" spans="1:58" s="16" customFormat="1" ht="36.700000000000003" x14ac:dyDescent="0.3">
      <c r="A35" s="22" t="s">
        <v>65</v>
      </c>
      <c r="B35" s="22" t="s">
        <v>4</v>
      </c>
      <c r="C35" s="22" t="s">
        <v>5</v>
      </c>
      <c r="D35" s="32" t="s">
        <v>66</v>
      </c>
      <c r="E35" s="31"/>
      <c r="F35" s="31"/>
      <c r="G35" s="100">
        <f t="shared" si="0"/>
        <v>877336</v>
      </c>
      <c r="H35" s="87">
        <f>877610-274</f>
        <v>877336</v>
      </c>
      <c r="I35" s="87"/>
      <c r="J35" s="87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</row>
    <row r="36" spans="1:58" s="170" customFormat="1" ht="65.25" customHeight="1" x14ac:dyDescent="0.3">
      <c r="A36" s="171" t="s">
        <v>61</v>
      </c>
      <c r="B36" s="171" t="s">
        <v>62</v>
      </c>
      <c r="C36" s="171" t="s">
        <v>4</v>
      </c>
      <c r="D36" s="195" t="s">
        <v>123</v>
      </c>
      <c r="E36" s="167"/>
      <c r="F36" s="167"/>
      <c r="G36" s="100">
        <f t="shared" si="0"/>
        <v>500000</v>
      </c>
      <c r="H36" s="87">
        <v>500000</v>
      </c>
      <c r="I36" s="85"/>
      <c r="J36" s="85"/>
      <c r="K36" s="168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</row>
    <row r="37" spans="1:58" s="16" customFormat="1" ht="135.69999999999999" customHeight="1" x14ac:dyDescent="0.3">
      <c r="A37" s="22"/>
      <c r="B37" s="22"/>
      <c r="C37" s="22"/>
      <c r="D37" s="32"/>
      <c r="E37" s="13" t="s">
        <v>241</v>
      </c>
      <c r="F37" s="13" t="s">
        <v>358</v>
      </c>
      <c r="G37" s="98">
        <f t="shared" si="0"/>
        <v>3230437.92</v>
      </c>
      <c r="H37" s="85">
        <f>H38</f>
        <v>3230437.92</v>
      </c>
      <c r="I37" s="85">
        <f>I38</f>
        <v>0</v>
      </c>
      <c r="J37" s="85">
        <f>J38</f>
        <v>0</v>
      </c>
      <c r="K37" s="1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</row>
    <row r="38" spans="1:58" s="16" customFormat="1" ht="36.700000000000003" x14ac:dyDescent="0.25">
      <c r="A38" s="20" t="s">
        <v>64</v>
      </c>
      <c r="B38" s="20"/>
      <c r="C38" s="20"/>
      <c r="D38" s="21" t="s">
        <v>33</v>
      </c>
      <c r="E38" s="31"/>
      <c r="F38" s="31"/>
      <c r="G38" s="293">
        <f t="shared" si="0"/>
        <v>3230437.92</v>
      </c>
      <c r="H38" s="132">
        <f>H39+H41</f>
        <v>3230437.92</v>
      </c>
      <c r="I38" s="85">
        <f>I39+I41</f>
        <v>0</v>
      </c>
      <c r="J38" s="85">
        <f>J39+J41</f>
        <v>0</v>
      </c>
      <c r="K38" s="1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</row>
    <row r="39" spans="1:58" s="16" customFormat="1" ht="36.700000000000003" x14ac:dyDescent="0.25">
      <c r="A39" s="20" t="s">
        <v>63</v>
      </c>
      <c r="B39" s="20"/>
      <c r="C39" s="20"/>
      <c r="D39" s="21" t="s">
        <v>33</v>
      </c>
      <c r="E39" s="31"/>
      <c r="F39" s="31"/>
      <c r="G39" s="293">
        <f t="shared" si="0"/>
        <v>3230437.92</v>
      </c>
      <c r="H39" s="132">
        <f>H40</f>
        <v>3230437.92</v>
      </c>
      <c r="I39" s="85">
        <f>I40</f>
        <v>0</v>
      </c>
      <c r="J39" s="85">
        <f>J40</f>
        <v>0</v>
      </c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</row>
    <row r="40" spans="1:58" s="3" customFormat="1" ht="55.05" x14ac:dyDescent="0.3">
      <c r="A40" s="22" t="s">
        <v>93</v>
      </c>
      <c r="B40" s="22" t="s">
        <v>94</v>
      </c>
      <c r="C40" s="22" t="s">
        <v>124</v>
      </c>
      <c r="D40" s="25" t="s">
        <v>95</v>
      </c>
      <c r="E40" s="31"/>
      <c r="F40" s="31"/>
      <c r="G40" s="294">
        <f t="shared" si="0"/>
        <v>3230437.92</v>
      </c>
      <c r="H40" s="131">
        <f>2687161+183000+211700+148576.92</f>
        <v>3230437.92</v>
      </c>
      <c r="I40" s="87"/>
      <c r="J40" s="87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</row>
    <row r="41" spans="1:58" s="3" customFormat="1" ht="23.1" hidden="1" x14ac:dyDescent="0.3">
      <c r="A41" s="22" t="s">
        <v>218</v>
      </c>
      <c r="B41" s="22" t="s">
        <v>219</v>
      </c>
      <c r="C41" s="22" t="s">
        <v>45</v>
      </c>
      <c r="D41" s="25" t="s">
        <v>220</v>
      </c>
      <c r="E41" s="31"/>
      <c r="F41" s="31"/>
      <c r="G41" s="104">
        <f t="shared" si="0"/>
        <v>0</v>
      </c>
      <c r="H41" s="105"/>
      <c r="I41" s="85"/>
      <c r="J41" s="8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</row>
    <row r="42" spans="1:58" s="3" customFormat="1" ht="114.8" customHeight="1" x14ac:dyDescent="0.3">
      <c r="A42" s="22"/>
      <c r="B42" s="22"/>
      <c r="C42" s="22"/>
      <c r="D42" s="32"/>
      <c r="E42" s="13" t="s">
        <v>286</v>
      </c>
      <c r="F42" s="13" t="s">
        <v>325</v>
      </c>
      <c r="G42" s="98">
        <f t="shared" si="0"/>
        <v>5521946</v>
      </c>
      <c r="H42" s="85">
        <f>H43+H46</f>
        <v>3151546</v>
      </c>
      <c r="I42" s="85">
        <f>I45+I46</f>
        <v>2370400</v>
      </c>
      <c r="J42" s="85">
        <f>J45+J46</f>
        <v>2370400</v>
      </c>
      <c r="K42" s="33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</row>
    <row r="43" spans="1:58" s="3" customFormat="1" ht="36.700000000000003" x14ac:dyDescent="0.25">
      <c r="A43" s="20" t="s">
        <v>64</v>
      </c>
      <c r="B43" s="35"/>
      <c r="C43" s="36"/>
      <c r="D43" s="21" t="s">
        <v>33</v>
      </c>
      <c r="E43" s="31"/>
      <c r="F43" s="31"/>
      <c r="G43" s="98">
        <f t="shared" si="0"/>
        <v>5521946</v>
      </c>
      <c r="H43" s="85">
        <f>H45</f>
        <v>3151546</v>
      </c>
      <c r="I43" s="85">
        <f>I45+I46</f>
        <v>2370400</v>
      </c>
      <c r="J43" s="85">
        <f>J45+J46</f>
        <v>2370400</v>
      </c>
      <c r="K43" s="33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</row>
    <row r="44" spans="1:58" s="3" customFormat="1" ht="36.700000000000003" x14ac:dyDescent="0.25">
      <c r="A44" s="20" t="s">
        <v>63</v>
      </c>
      <c r="B44" s="20"/>
      <c r="C44" s="20"/>
      <c r="D44" s="21" t="s">
        <v>33</v>
      </c>
      <c r="E44" s="31"/>
      <c r="F44" s="31"/>
      <c r="G44" s="98">
        <f t="shared" ref="G44:H44" si="6">G45+G46</f>
        <v>5521946</v>
      </c>
      <c r="H44" s="98">
        <f t="shared" si="6"/>
        <v>3151546</v>
      </c>
      <c r="I44" s="98">
        <f>I45+I46</f>
        <v>2370400</v>
      </c>
      <c r="J44" s="98">
        <f t="shared" ref="J44" si="7">J45</f>
        <v>2370400</v>
      </c>
      <c r="K44" s="33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</row>
    <row r="45" spans="1:58" s="3" customFormat="1" ht="36.700000000000003" x14ac:dyDescent="0.3">
      <c r="A45" s="22" t="s">
        <v>201</v>
      </c>
      <c r="B45" s="22" t="s">
        <v>179</v>
      </c>
      <c r="C45" s="22" t="s">
        <v>185</v>
      </c>
      <c r="D45" s="37" t="s">
        <v>180</v>
      </c>
      <c r="E45" s="31"/>
      <c r="F45" s="31"/>
      <c r="G45" s="100">
        <f t="shared" si="0"/>
        <v>5521946</v>
      </c>
      <c r="H45" s="87">
        <f>2194787-28000+594750+166009+224000</f>
        <v>3151546</v>
      </c>
      <c r="I45" s="87">
        <f>2000000+28000+342400</f>
        <v>2370400</v>
      </c>
      <c r="J45" s="87">
        <f>2000000+28000+342400</f>
        <v>2370400</v>
      </c>
      <c r="K45" s="33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</row>
    <row r="46" spans="1:58" s="3" customFormat="1" ht="165.1" hidden="1" x14ac:dyDescent="0.25">
      <c r="A46" s="22" t="s">
        <v>304</v>
      </c>
      <c r="B46" s="22">
        <v>7691</v>
      </c>
      <c r="C46" s="22" t="s">
        <v>35</v>
      </c>
      <c r="D46" s="86" t="s">
        <v>305</v>
      </c>
      <c r="E46" s="31"/>
      <c r="F46" s="31"/>
      <c r="G46" s="106">
        <f t="shared" si="0"/>
        <v>0</v>
      </c>
      <c r="H46" s="108"/>
      <c r="I46" s="131"/>
      <c r="J46" s="132"/>
      <c r="K46" s="33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</row>
    <row r="47" spans="1:58" s="16" customFormat="1" ht="75.75" customHeight="1" x14ac:dyDescent="0.25">
      <c r="A47" s="11"/>
      <c r="B47" s="11"/>
      <c r="C47" s="11"/>
      <c r="D47" s="38"/>
      <c r="E47" s="13" t="s">
        <v>328</v>
      </c>
      <c r="F47" s="13" t="s">
        <v>329</v>
      </c>
      <c r="G47" s="98">
        <f>H47+I47</f>
        <v>1324979</v>
      </c>
      <c r="H47" s="85">
        <f>H48+H61+H58+H64</f>
        <v>444979</v>
      </c>
      <c r="I47" s="85">
        <f t="shared" ref="I47:J47" si="8">I48+I61+I58</f>
        <v>880000</v>
      </c>
      <c r="J47" s="85">
        <f t="shared" si="8"/>
        <v>880000</v>
      </c>
      <c r="K47" s="1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</row>
    <row r="48" spans="1:58" s="16" customFormat="1" ht="53.5" customHeight="1" x14ac:dyDescent="0.25">
      <c r="A48" s="20" t="s">
        <v>64</v>
      </c>
      <c r="B48" s="20"/>
      <c r="C48" s="20"/>
      <c r="D48" s="21" t="s">
        <v>33</v>
      </c>
      <c r="E48" s="13"/>
      <c r="F48" s="13"/>
      <c r="G48" s="98">
        <f t="shared" si="0"/>
        <v>1088339</v>
      </c>
      <c r="H48" s="85">
        <f>H49</f>
        <v>208339</v>
      </c>
      <c r="I48" s="85">
        <f t="shared" ref="I48:J48" si="9">I49</f>
        <v>880000</v>
      </c>
      <c r="J48" s="85">
        <f t="shared" si="9"/>
        <v>880000</v>
      </c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</row>
    <row r="49" spans="1:58" s="16" customFormat="1" ht="39.75" customHeight="1" x14ac:dyDescent="0.25">
      <c r="A49" s="20" t="s">
        <v>63</v>
      </c>
      <c r="B49" s="20"/>
      <c r="C49" s="20"/>
      <c r="D49" s="21" t="s">
        <v>33</v>
      </c>
      <c r="E49" s="13"/>
      <c r="F49" s="13"/>
      <c r="G49" s="98">
        <f>H49+I49</f>
        <v>1088339</v>
      </c>
      <c r="H49" s="85">
        <f>H50+H52+H53+H51+H57</f>
        <v>208339</v>
      </c>
      <c r="I49" s="85">
        <f>I50+I52+I53+I51+I57</f>
        <v>880000</v>
      </c>
      <c r="J49" s="85">
        <f>J50+J52+J53+J51+J57</f>
        <v>880000</v>
      </c>
      <c r="K49" s="14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</row>
    <row r="50" spans="1:58" s="16" customFormat="1" ht="56.4" customHeight="1" x14ac:dyDescent="0.3">
      <c r="A50" s="22" t="s">
        <v>67</v>
      </c>
      <c r="B50" s="22" t="s">
        <v>68</v>
      </c>
      <c r="C50" s="22" t="s">
        <v>69</v>
      </c>
      <c r="D50" s="39" t="s">
        <v>70</v>
      </c>
      <c r="E50" s="13"/>
      <c r="F50" s="13"/>
      <c r="G50" s="100">
        <f t="shared" si="0"/>
        <v>68439</v>
      </c>
      <c r="H50" s="87">
        <f>42039+26400</f>
        <v>68439</v>
      </c>
      <c r="I50" s="85"/>
      <c r="J50" s="85"/>
      <c r="K50" s="14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</row>
    <row r="51" spans="1:58" s="16" customFormat="1" ht="46.9" hidden="1" customHeight="1" x14ac:dyDescent="0.25">
      <c r="A51" s="22" t="s">
        <v>261</v>
      </c>
      <c r="B51" s="22" t="s">
        <v>262</v>
      </c>
      <c r="C51" s="40" t="s">
        <v>5</v>
      </c>
      <c r="D51" s="24" t="s">
        <v>263</v>
      </c>
      <c r="E51" s="13"/>
      <c r="F51" s="13"/>
      <c r="G51" s="106">
        <f t="shared" si="0"/>
        <v>0</v>
      </c>
      <c r="H51" s="107"/>
      <c r="I51" s="85"/>
      <c r="J51" s="85"/>
      <c r="K51" s="14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</row>
    <row r="52" spans="1:58" s="16" customFormat="1" ht="33.65" customHeight="1" x14ac:dyDescent="0.25">
      <c r="A52" s="22" t="s">
        <v>131</v>
      </c>
      <c r="B52" s="22" t="s">
        <v>71</v>
      </c>
      <c r="C52" s="22" t="s">
        <v>4</v>
      </c>
      <c r="D52" s="24" t="s">
        <v>72</v>
      </c>
      <c r="E52" s="41"/>
      <c r="F52" s="41"/>
      <c r="G52" s="100">
        <f t="shared" si="0"/>
        <v>80900</v>
      </c>
      <c r="H52" s="87">
        <v>80900</v>
      </c>
      <c r="I52" s="87"/>
      <c r="J52" s="87"/>
      <c r="K52" s="14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</row>
    <row r="53" spans="1:58" s="16" customFormat="1" ht="58.75" hidden="1" customHeight="1" x14ac:dyDescent="0.3">
      <c r="A53" s="22" t="s">
        <v>61</v>
      </c>
      <c r="B53" s="22" t="s">
        <v>62</v>
      </c>
      <c r="C53" s="22" t="s">
        <v>4</v>
      </c>
      <c r="D53" s="32" t="s">
        <v>123</v>
      </c>
      <c r="E53" s="42"/>
      <c r="F53" s="42"/>
      <c r="G53" s="106">
        <f t="shared" si="0"/>
        <v>0</v>
      </c>
      <c r="H53" s="107"/>
      <c r="I53" s="87">
        <f>20000-20000</f>
        <v>0</v>
      </c>
      <c r="J53" s="87">
        <f>20000-20000</f>
        <v>0</v>
      </c>
      <c r="K53" s="14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</row>
    <row r="54" spans="1:58" s="16" customFormat="1" ht="110.05" hidden="1" x14ac:dyDescent="0.25">
      <c r="A54" s="22"/>
      <c r="B54" s="22"/>
      <c r="C54" s="43"/>
      <c r="D54" s="44"/>
      <c r="E54" s="42" t="s">
        <v>186</v>
      </c>
      <c r="F54" s="42"/>
      <c r="G54" s="106">
        <f t="shared" si="0"/>
        <v>939000</v>
      </c>
      <c r="H54" s="105">
        <f t="shared" ref="H54:J56" si="10">H55</f>
        <v>59000</v>
      </c>
      <c r="I54" s="85">
        <f t="shared" si="10"/>
        <v>880000</v>
      </c>
      <c r="J54" s="85">
        <f t="shared" si="10"/>
        <v>880000</v>
      </c>
      <c r="K54" s="14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</row>
    <row r="55" spans="1:58" s="16" customFormat="1" ht="36.700000000000003" hidden="1" x14ac:dyDescent="0.25">
      <c r="A55" s="20" t="s">
        <v>64</v>
      </c>
      <c r="B55" s="35"/>
      <c r="C55" s="36"/>
      <c r="D55" s="21" t="s">
        <v>33</v>
      </c>
      <c r="E55" s="42"/>
      <c r="F55" s="42"/>
      <c r="G55" s="106">
        <f t="shared" si="0"/>
        <v>939000</v>
      </c>
      <c r="H55" s="105">
        <f t="shared" si="10"/>
        <v>59000</v>
      </c>
      <c r="I55" s="85">
        <f t="shared" si="10"/>
        <v>880000</v>
      </c>
      <c r="J55" s="85">
        <f t="shared" si="10"/>
        <v>880000</v>
      </c>
      <c r="K55" s="14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</row>
    <row r="56" spans="1:58" s="16" customFormat="1" ht="36.700000000000003" hidden="1" x14ac:dyDescent="0.25">
      <c r="A56" s="20" t="s">
        <v>63</v>
      </c>
      <c r="B56" s="20"/>
      <c r="C56" s="20"/>
      <c r="D56" s="21" t="s">
        <v>33</v>
      </c>
      <c r="E56" s="42"/>
      <c r="F56" s="42"/>
      <c r="G56" s="106">
        <f t="shared" si="0"/>
        <v>939000</v>
      </c>
      <c r="H56" s="105">
        <f t="shared" si="10"/>
        <v>59000</v>
      </c>
      <c r="I56" s="85">
        <f t="shared" si="10"/>
        <v>880000</v>
      </c>
      <c r="J56" s="85">
        <f t="shared" si="10"/>
        <v>880000</v>
      </c>
      <c r="K56" s="14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</row>
    <row r="57" spans="1:58" s="16" customFormat="1" ht="59.95" customHeight="1" x14ac:dyDescent="0.3">
      <c r="A57" s="22" t="s">
        <v>61</v>
      </c>
      <c r="B57" s="22" t="s">
        <v>62</v>
      </c>
      <c r="C57" s="22" t="s">
        <v>4</v>
      </c>
      <c r="D57" s="32" t="s">
        <v>123</v>
      </c>
      <c r="E57" s="42"/>
      <c r="F57" s="42"/>
      <c r="G57" s="100">
        <f t="shared" si="0"/>
        <v>939000</v>
      </c>
      <c r="H57" s="87">
        <v>59000</v>
      </c>
      <c r="I57" s="87">
        <v>880000</v>
      </c>
      <c r="J57" s="87">
        <v>880000</v>
      </c>
      <c r="K57" s="14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</row>
    <row r="58" spans="1:58" s="16" customFormat="1" hidden="1" x14ac:dyDescent="0.25">
      <c r="A58" s="20" t="s">
        <v>52</v>
      </c>
      <c r="B58" s="11"/>
      <c r="C58" s="11"/>
      <c r="D58" s="45" t="s">
        <v>24</v>
      </c>
      <c r="E58" s="42"/>
      <c r="F58" s="42"/>
      <c r="G58" s="100">
        <f t="shared" si="0"/>
        <v>0</v>
      </c>
      <c r="H58" s="105">
        <f>H59</f>
        <v>0</v>
      </c>
      <c r="I58" s="85"/>
      <c r="J58" s="85"/>
      <c r="K58" s="14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</row>
    <row r="59" spans="1:58" s="16" customFormat="1" hidden="1" x14ac:dyDescent="0.25">
      <c r="A59" s="20" t="s">
        <v>51</v>
      </c>
      <c r="B59" s="11"/>
      <c r="C59" s="11"/>
      <c r="D59" s="45" t="s">
        <v>24</v>
      </c>
      <c r="E59" s="42"/>
      <c r="F59" s="42"/>
      <c r="G59" s="100">
        <f t="shared" si="0"/>
        <v>0</v>
      </c>
      <c r="H59" s="105">
        <f>H60</f>
        <v>0</v>
      </c>
      <c r="I59" s="85"/>
      <c r="J59" s="85"/>
      <c r="K59" s="14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</row>
    <row r="60" spans="1:58" s="16" customFormat="1" ht="55.05" hidden="1" x14ac:dyDescent="0.3">
      <c r="A60" s="22" t="s">
        <v>310</v>
      </c>
      <c r="B60" s="22" t="s">
        <v>68</v>
      </c>
      <c r="C60" s="22" t="s">
        <v>69</v>
      </c>
      <c r="D60" s="39" t="s">
        <v>70</v>
      </c>
      <c r="E60" s="42"/>
      <c r="F60" s="42"/>
      <c r="G60" s="100">
        <f t="shared" si="0"/>
        <v>0</v>
      </c>
      <c r="H60" s="107"/>
      <c r="I60" s="87"/>
      <c r="J60" s="87"/>
      <c r="K60" s="14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</row>
    <row r="61" spans="1:58" s="16" customFormat="1" ht="55.05" hidden="1" x14ac:dyDescent="0.25">
      <c r="A61" s="20" t="s">
        <v>103</v>
      </c>
      <c r="B61" s="11"/>
      <c r="C61" s="11"/>
      <c r="D61" s="21" t="s">
        <v>23</v>
      </c>
      <c r="E61" s="42"/>
      <c r="F61" s="42"/>
      <c r="G61" s="100">
        <f t="shared" si="0"/>
        <v>0</v>
      </c>
      <c r="H61" s="105">
        <f>H62</f>
        <v>0</v>
      </c>
      <c r="I61" s="85">
        <f t="shared" ref="I61:J61" si="11">I62</f>
        <v>0</v>
      </c>
      <c r="J61" s="85">
        <f t="shared" si="11"/>
        <v>0</v>
      </c>
      <c r="K61" s="14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</row>
    <row r="62" spans="1:58" s="16" customFormat="1" ht="55.05" hidden="1" x14ac:dyDescent="0.25">
      <c r="A62" s="20" t="s">
        <v>102</v>
      </c>
      <c r="B62" s="11"/>
      <c r="C62" s="11"/>
      <c r="D62" s="21" t="s">
        <v>23</v>
      </c>
      <c r="E62" s="42"/>
      <c r="F62" s="42"/>
      <c r="G62" s="100">
        <f t="shared" si="0"/>
        <v>0</v>
      </c>
      <c r="H62" s="105">
        <f>H63</f>
        <v>0</v>
      </c>
      <c r="I62" s="85">
        <f t="shared" ref="I62:J62" si="12">I63</f>
        <v>0</v>
      </c>
      <c r="J62" s="85">
        <f t="shared" si="12"/>
        <v>0</v>
      </c>
      <c r="K62" s="14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</row>
    <row r="63" spans="1:58" s="16" customFormat="1" ht="55.05" hidden="1" x14ac:dyDescent="0.3">
      <c r="A63" s="22" t="s">
        <v>306</v>
      </c>
      <c r="B63" s="22" t="s">
        <v>68</v>
      </c>
      <c r="C63" s="22" t="s">
        <v>69</v>
      </c>
      <c r="D63" s="39" t="s">
        <v>70</v>
      </c>
      <c r="E63" s="42"/>
      <c r="F63" s="42"/>
      <c r="G63" s="100">
        <f t="shared" si="0"/>
        <v>0</v>
      </c>
      <c r="H63" s="107"/>
      <c r="I63" s="87"/>
      <c r="J63" s="87"/>
      <c r="K63" s="14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</row>
    <row r="64" spans="1:58" s="16" customFormat="1" ht="54.7" customHeight="1" x14ac:dyDescent="0.25">
      <c r="A64" s="22" t="s">
        <v>103</v>
      </c>
      <c r="B64" s="22"/>
      <c r="C64" s="22"/>
      <c r="D64" s="275" t="s">
        <v>23</v>
      </c>
      <c r="E64" s="42"/>
      <c r="F64" s="42"/>
      <c r="G64" s="98">
        <f>G65</f>
        <v>236640</v>
      </c>
      <c r="H64" s="98">
        <f>H65</f>
        <v>236640</v>
      </c>
      <c r="I64" s="85"/>
      <c r="J64" s="85"/>
      <c r="K64" s="14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</row>
    <row r="65" spans="1:58" s="16" customFormat="1" ht="65.25" customHeight="1" x14ac:dyDescent="0.25">
      <c r="A65" s="22" t="s">
        <v>102</v>
      </c>
      <c r="B65" s="22"/>
      <c r="C65" s="22"/>
      <c r="D65" s="275" t="s">
        <v>23</v>
      </c>
      <c r="E65" s="42"/>
      <c r="F65" s="42"/>
      <c r="G65" s="98">
        <f>G66</f>
        <v>236640</v>
      </c>
      <c r="H65" s="276">
        <f>H66</f>
        <v>236640</v>
      </c>
      <c r="I65" s="85"/>
      <c r="J65" s="85"/>
      <c r="K65" s="14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</row>
    <row r="66" spans="1:58" s="16" customFormat="1" ht="34.5" customHeight="1" x14ac:dyDescent="0.3">
      <c r="A66" s="22" t="s">
        <v>306</v>
      </c>
      <c r="B66" s="22" t="s">
        <v>68</v>
      </c>
      <c r="C66" s="22" t="s">
        <v>69</v>
      </c>
      <c r="D66" s="39" t="s">
        <v>70</v>
      </c>
      <c r="E66" s="42"/>
      <c r="F66" s="42"/>
      <c r="G66" s="100">
        <f t="shared" si="0"/>
        <v>236640</v>
      </c>
      <c r="H66" s="274">
        <f>227040+9600</f>
        <v>236640</v>
      </c>
      <c r="I66" s="87"/>
      <c r="J66" s="87"/>
      <c r="K66" s="14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</row>
    <row r="67" spans="1:58" s="16" customFormat="1" ht="47.25" customHeight="1" x14ac:dyDescent="0.25">
      <c r="A67" s="11"/>
      <c r="B67" s="11"/>
      <c r="C67" s="11"/>
      <c r="D67" s="12"/>
      <c r="E67" s="13" t="s">
        <v>206</v>
      </c>
      <c r="F67" s="13" t="s">
        <v>281</v>
      </c>
      <c r="G67" s="98">
        <f>H67+I67</f>
        <v>6911483</v>
      </c>
      <c r="H67" s="85">
        <f>H69+H73</f>
        <v>6911483</v>
      </c>
      <c r="I67" s="85">
        <f>I69+I73</f>
        <v>0</v>
      </c>
      <c r="J67" s="85">
        <f>J69+J73</f>
        <v>0</v>
      </c>
      <c r="K67" s="14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</row>
    <row r="68" spans="1:58" s="16" customFormat="1" ht="23.1" x14ac:dyDescent="0.25">
      <c r="A68" s="17"/>
      <c r="B68" s="17"/>
      <c r="C68" s="17"/>
      <c r="D68" s="18"/>
      <c r="E68" s="19" t="s">
        <v>3</v>
      </c>
      <c r="F68" s="19"/>
      <c r="G68" s="98">
        <f t="shared" ref="G68:G85" si="13">H68+I68</f>
        <v>0</v>
      </c>
      <c r="H68" s="99"/>
      <c r="I68" s="99"/>
      <c r="J68" s="99"/>
      <c r="K68" s="14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</row>
    <row r="69" spans="1:58" s="16" customFormat="1" ht="39.25" customHeight="1" x14ac:dyDescent="0.25">
      <c r="A69" s="20" t="s">
        <v>299</v>
      </c>
      <c r="B69" s="20"/>
      <c r="C69" s="20"/>
      <c r="D69" s="21" t="s">
        <v>297</v>
      </c>
      <c r="E69" s="13"/>
      <c r="F69" s="13"/>
      <c r="G69" s="98">
        <f t="shared" si="13"/>
        <v>280179</v>
      </c>
      <c r="H69" s="85">
        <f>H70</f>
        <v>280179</v>
      </c>
      <c r="I69" s="85">
        <f>I70</f>
        <v>0</v>
      </c>
      <c r="J69" s="85">
        <f>J70</f>
        <v>0</v>
      </c>
      <c r="K69" s="14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</row>
    <row r="70" spans="1:58" s="16" customFormat="1" ht="40.75" customHeight="1" x14ac:dyDescent="0.25">
      <c r="A70" s="20" t="s">
        <v>298</v>
      </c>
      <c r="B70" s="20"/>
      <c r="C70" s="20"/>
      <c r="D70" s="21" t="s">
        <v>297</v>
      </c>
      <c r="E70" s="13"/>
      <c r="F70" s="13"/>
      <c r="G70" s="98">
        <f t="shared" si="13"/>
        <v>280179</v>
      </c>
      <c r="H70" s="85">
        <f>H71+H72</f>
        <v>280179</v>
      </c>
      <c r="I70" s="85">
        <f t="shared" ref="I70:J70" si="14">I71+I72</f>
        <v>0</v>
      </c>
      <c r="J70" s="85">
        <f t="shared" si="14"/>
        <v>0</v>
      </c>
      <c r="K70" s="14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</row>
    <row r="71" spans="1:58" s="16" customFormat="1" ht="39.25" customHeight="1" x14ac:dyDescent="0.3">
      <c r="A71" s="22" t="s">
        <v>296</v>
      </c>
      <c r="B71" s="22" t="s">
        <v>20</v>
      </c>
      <c r="C71" s="22" t="s">
        <v>9</v>
      </c>
      <c r="D71" s="25" t="s">
        <v>10</v>
      </c>
      <c r="E71" s="13"/>
      <c r="F71" s="13"/>
      <c r="G71" s="100">
        <f t="shared" si="13"/>
        <v>90150</v>
      </c>
      <c r="H71" s="87">
        <f>62650+27500</f>
        <v>90150</v>
      </c>
      <c r="I71" s="85"/>
      <c r="J71" s="85"/>
      <c r="K71" s="14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</row>
    <row r="72" spans="1:58" s="16" customFormat="1" x14ac:dyDescent="0.3">
      <c r="A72" s="22" t="s">
        <v>300</v>
      </c>
      <c r="B72" s="22" t="s">
        <v>71</v>
      </c>
      <c r="C72" s="22" t="s">
        <v>4</v>
      </c>
      <c r="D72" s="25" t="s">
        <v>72</v>
      </c>
      <c r="E72" s="13"/>
      <c r="F72" s="13"/>
      <c r="G72" s="100">
        <f t="shared" si="13"/>
        <v>190029</v>
      </c>
      <c r="H72" s="87">
        <f>400421-210392</f>
        <v>190029</v>
      </c>
      <c r="I72" s="85"/>
      <c r="J72" s="85"/>
      <c r="K72" s="14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</row>
    <row r="73" spans="1:58" ht="23.95" customHeight="1" x14ac:dyDescent="0.25">
      <c r="A73" s="20" t="s">
        <v>52</v>
      </c>
      <c r="B73" s="11"/>
      <c r="C73" s="11"/>
      <c r="D73" s="45" t="s">
        <v>24</v>
      </c>
      <c r="E73" s="19"/>
      <c r="F73" s="19"/>
      <c r="G73" s="98">
        <f t="shared" si="13"/>
        <v>6631304</v>
      </c>
      <c r="H73" s="85">
        <f>H74</f>
        <v>6631304</v>
      </c>
      <c r="I73" s="85">
        <f>I74</f>
        <v>0</v>
      </c>
      <c r="J73" s="85">
        <f>J74</f>
        <v>0</v>
      </c>
    </row>
    <row r="74" spans="1:58" ht="23.1" customHeight="1" x14ac:dyDescent="0.25">
      <c r="A74" s="20" t="s">
        <v>51</v>
      </c>
      <c r="B74" s="11"/>
      <c r="C74" s="11"/>
      <c r="D74" s="45" t="s">
        <v>24</v>
      </c>
      <c r="E74" s="19"/>
      <c r="F74" s="19"/>
      <c r="G74" s="98">
        <f t="shared" si="13"/>
        <v>6631304</v>
      </c>
      <c r="H74" s="85">
        <f>H75+H77+H76</f>
        <v>6631304</v>
      </c>
      <c r="I74" s="85">
        <f>I75+I77</f>
        <v>0</v>
      </c>
      <c r="J74" s="85">
        <f>J75+J77</f>
        <v>0</v>
      </c>
    </row>
    <row r="75" spans="1:58" s="16" customFormat="1" ht="31.75" customHeight="1" x14ac:dyDescent="0.3">
      <c r="A75" s="22" t="s">
        <v>210</v>
      </c>
      <c r="B75" s="22" t="s">
        <v>211</v>
      </c>
      <c r="C75" s="22" t="s">
        <v>8</v>
      </c>
      <c r="D75" s="46" t="s">
        <v>101</v>
      </c>
      <c r="E75" s="13"/>
      <c r="F75" s="13"/>
      <c r="G75" s="100">
        <f t="shared" si="13"/>
        <v>259080</v>
      </c>
      <c r="H75" s="87">
        <f>284420-25340</f>
        <v>259080</v>
      </c>
      <c r="I75" s="85"/>
      <c r="J75" s="85"/>
      <c r="K75" s="1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</row>
    <row r="76" spans="1:58" s="16" customFormat="1" ht="31.75" customHeight="1" x14ac:dyDescent="0.25">
      <c r="A76" s="22" t="s">
        <v>49</v>
      </c>
      <c r="B76" s="22" t="s">
        <v>12</v>
      </c>
      <c r="C76" s="22" t="s">
        <v>25</v>
      </c>
      <c r="D76" s="26" t="s">
        <v>50</v>
      </c>
      <c r="E76" s="13"/>
      <c r="F76" s="13"/>
      <c r="G76" s="100">
        <f t="shared" si="13"/>
        <v>2100916</v>
      </c>
      <c r="H76" s="87">
        <f>1620600+26719+13519+40078+400000</f>
        <v>2100916</v>
      </c>
      <c r="I76" s="85"/>
      <c r="J76" s="85"/>
      <c r="K76" s="47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</row>
    <row r="77" spans="1:58" s="16" customFormat="1" ht="55.05" x14ac:dyDescent="0.3">
      <c r="A77" s="22" t="s">
        <v>209</v>
      </c>
      <c r="B77" s="22" t="s">
        <v>208</v>
      </c>
      <c r="C77" s="22" t="s">
        <v>16</v>
      </c>
      <c r="D77" s="25" t="s">
        <v>292</v>
      </c>
      <c r="E77" s="13"/>
      <c r="F77" s="13"/>
      <c r="G77" s="100">
        <f t="shared" si="13"/>
        <v>4271308</v>
      </c>
      <c r="H77" s="87">
        <f>2559835+607860+58527+960000+85086</f>
        <v>4271308</v>
      </c>
      <c r="I77" s="85"/>
      <c r="J77" s="85"/>
      <c r="K77" s="88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</row>
    <row r="78" spans="1:58" s="16" customFormat="1" ht="71.5" hidden="1" customHeight="1" x14ac:dyDescent="0.25">
      <c r="A78" s="11"/>
      <c r="B78" s="11"/>
      <c r="C78" s="11"/>
      <c r="D78" s="38"/>
      <c r="E78" s="13" t="s">
        <v>157</v>
      </c>
      <c r="F78" s="13" t="s">
        <v>158</v>
      </c>
      <c r="G78" s="104">
        <f t="shared" si="13"/>
        <v>0</v>
      </c>
      <c r="H78" s="105">
        <f t="shared" ref="H78:J80" si="15">H79</f>
        <v>0</v>
      </c>
      <c r="I78" s="85">
        <f t="shared" si="15"/>
        <v>0</v>
      </c>
      <c r="J78" s="85">
        <f t="shared" si="15"/>
        <v>0</v>
      </c>
      <c r="K78" s="14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</row>
    <row r="79" spans="1:58" s="16" customFormat="1" ht="25.15" hidden="1" customHeight="1" x14ac:dyDescent="0.25">
      <c r="A79" s="20" t="s">
        <v>64</v>
      </c>
      <c r="B79" s="20"/>
      <c r="C79" s="20"/>
      <c r="D79" s="21" t="s">
        <v>33</v>
      </c>
      <c r="E79" s="13"/>
      <c r="F79" s="13"/>
      <c r="G79" s="104">
        <f t="shared" si="13"/>
        <v>0</v>
      </c>
      <c r="H79" s="105">
        <f t="shared" si="15"/>
        <v>0</v>
      </c>
      <c r="I79" s="85">
        <f t="shared" si="15"/>
        <v>0</v>
      </c>
      <c r="J79" s="85">
        <f t="shared" si="15"/>
        <v>0</v>
      </c>
      <c r="K79" s="14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</row>
    <row r="80" spans="1:58" s="16" customFormat="1" ht="25.15" hidden="1" customHeight="1" x14ac:dyDescent="0.25">
      <c r="A80" s="20" t="s">
        <v>63</v>
      </c>
      <c r="B80" s="20"/>
      <c r="C80" s="20"/>
      <c r="D80" s="21" t="s">
        <v>33</v>
      </c>
      <c r="E80" s="13"/>
      <c r="F80" s="13"/>
      <c r="G80" s="104">
        <f t="shared" si="13"/>
        <v>0</v>
      </c>
      <c r="H80" s="105">
        <f t="shared" si="15"/>
        <v>0</v>
      </c>
      <c r="I80" s="85">
        <f t="shared" si="15"/>
        <v>0</v>
      </c>
      <c r="J80" s="85">
        <f t="shared" si="15"/>
        <v>0</v>
      </c>
      <c r="K80" s="14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</row>
    <row r="81" spans="1:58" s="16" customFormat="1" ht="36.700000000000003" hidden="1" x14ac:dyDescent="0.3">
      <c r="A81" s="22" t="s">
        <v>65</v>
      </c>
      <c r="B81" s="22" t="s">
        <v>4</v>
      </c>
      <c r="C81" s="22" t="s">
        <v>5</v>
      </c>
      <c r="D81" s="32" t="s">
        <v>66</v>
      </c>
      <c r="E81" s="13"/>
      <c r="F81" s="13"/>
      <c r="G81" s="104">
        <f t="shared" si="13"/>
        <v>0</v>
      </c>
      <c r="H81" s="105"/>
      <c r="I81" s="85"/>
      <c r="J81" s="85"/>
      <c r="K81" s="14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</row>
    <row r="82" spans="1:58" s="16" customFormat="1" ht="54.7" customHeight="1" x14ac:dyDescent="0.25">
      <c r="A82" s="11"/>
      <c r="B82" s="11"/>
      <c r="C82" s="11"/>
      <c r="D82" s="38"/>
      <c r="E82" s="13" t="s">
        <v>240</v>
      </c>
      <c r="F82" s="13" t="s">
        <v>280</v>
      </c>
      <c r="G82" s="98">
        <f t="shared" si="13"/>
        <v>98000</v>
      </c>
      <c r="H82" s="98">
        <f t="shared" ref="H82:J84" si="16">H83</f>
        <v>98000</v>
      </c>
      <c r="I82" s="85">
        <f t="shared" si="16"/>
        <v>0</v>
      </c>
      <c r="J82" s="85">
        <f t="shared" si="16"/>
        <v>0</v>
      </c>
      <c r="K82" s="1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</row>
    <row r="83" spans="1:58" s="16" customFormat="1" ht="43.5" customHeight="1" x14ac:dyDescent="0.25">
      <c r="A83" s="20" t="s">
        <v>64</v>
      </c>
      <c r="B83" s="20"/>
      <c r="C83" s="20"/>
      <c r="D83" s="21" t="s">
        <v>33</v>
      </c>
      <c r="E83" s="13"/>
      <c r="F83" s="13"/>
      <c r="G83" s="98">
        <f t="shared" si="13"/>
        <v>98000</v>
      </c>
      <c r="H83" s="98">
        <f t="shared" si="16"/>
        <v>98000</v>
      </c>
      <c r="I83" s="85">
        <f t="shared" si="16"/>
        <v>0</v>
      </c>
      <c r="J83" s="85">
        <f t="shared" si="16"/>
        <v>0</v>
      </c>
      <c r="K83" s="14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</row>
    <row r="84" spans="1:58" s="16" customFormat="1" ht="39.75" customHeight="1" x14ac:dyDescent="0.25">
      <c r="A84" s="20" t="s">
        <v>63</v>
      </c>
      <c r="B84" s="20"/>
      <c r="C84" s="20"/>
      <c r="D84" s="21" t="s">
        <v>33</v>
      </c>
      <c r="E84" s="13"/>
      <c r="F84" s="13"/>
      <c r="G84" s="98">
        <f t="shared" si="13"/>
        <v>98000</v>
      </c>
      <c r="H84" s="98">
        <f t="shared" si="16"/>
        <v>98000</v>
      </c>
      <c r="I84" s="98">
        <f t="shared" si="16"/>
        <v>0</v>
      </c>
      <c r="J84" s="98">
        <f t="shared" si="16"/>
        <v>0</v>
      </c>
      <c r="K84" s="14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</row>
    <row r="85" spans="1:58" s="16" customFormat="1" ht="35.5" customHeight="1" x14ac:dyDescent="0.3">
      <c r="A85" s="22" t="s">
        <v>65</v>
      </c>
      <c r="B85" s="22" t="s">
        <v>4</v>
      </c>
      <c r="C85" s="22" t="s">
        <v>5</v>
      </c>
      <c r="D85" s="32" t="s">
        <v>66</v>
      </c>
      <c r="E85" s="13"/>
      <c r="F85" s="13"/>
      <c r="G85" s="100">
        <f t="shared" si="13"/>
        <v>98000</v>
      </c>
      <c r="H85" s="87">
        <v>98000</v>
      </c>
      <c r="I85" s="85"/>
      <c r="J85" s="85"/>
      <c r="K85" s="14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</row>
    <row r="86" spans="1:58" s="16" customFormat="1" ht="86.3" customHeight="1" x14ac:dyDescent="0.25">
      <c r="A86" s="11"/>
      <c r="B86" s="11"/>
      <c r="C86" s="11"/>
      <c r="D86" s="38"/>
      <c r="E86" s="13" t="s">
        <v>285</v>
      </c>
      <c r="F86" s="48" t="s">
        <v>287</v>
      </c>
      <c r="G86" s="98">
        <f t="shared" ref="G86:G113" si="17">H86+I86</f>
        <v>48554</v>
      </c>
      <c r="H86" s="85">
        <f t="shared" ref="H86:J88" si="18">H87</f>
        <v>48554</v>
      </c>
      <c r="I86" s="85">
        <f t="shared" si="18"/>
        <v>0</v>
      </c>
      <c r="J86" s="85">
        <f t="shared" si="18"/>
        <v>0</v>
      </c>
      <c r="K86" s="14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</row>
    <row r="87" spans="1:58" s="16" customFormat="1" ht="60.65" customHeight="1" x14ac:dyDescent="0.25">
      <c r="A87" s="20" t="s">
        <v>103</v>
      </c>
      <c r="B87" s="11"/>
      <c r="C87" s="11"/>
      <c r="D87" s="21" t="s">
        <v>23</v>
      </c>
      <c r="E87" s="31"/>
      <c r="F87" s="31"/>
      <c r="G87" s="98">
        <f t="shared" si="17"/>
        <v>48554</v>
      </c>
      <c r="H87" s="85">
        <f t="shared" si="18"/>
        <v>48554</v>
      </c>
      <c r="I87" s="85">
        <f t="shared" si="18"/>
        <v>0</v>
      </c>
      <c r="J87" s="85">
        <f t="shared" si="18"/>
        <v>0</v>
      </c>
      <c r="K87" s="14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</row>
    <row r="88" spans="1:58" s="16" customFormat="1" ht="55.05" x14ac:dyDescent="0.25">
      <c r="A88" s="20" t="s">
        <v>102</v>
      </c>
      <c r="B88" s="11"/>
      <c r="C88" s="11"/>
      <c r="D88" s="21" t="s">
        <v>23</v>
      </c>
      <c r="E88" s="31"/>
      <c r="F88" s="31"/>
      <c r="G88" s="98">
        <f t="shared" si="17"/>
        <v>48554</v>
      </c>
      <c r="H88" s="85">
        <f t="shared" si="18"/>
        <v>48554</v>
      </c>
      <c r="I88" s="85">
        <f t="shared" si="18"/>
        <v>0</v>
      </c>
      <c r="J88" s="85">
        <f t="shared" si="18"/>
        <v>0</v>
      </c>
      <c r="K88" s="14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</row>
    <row r="89" spans="1:58" s="16" customFormat="1" ht="30.75" customHeight="1" x14ac:dyDescent="0.25">
      <c r="A89" s="22" t="s">
        <v>112</v>
      </c>
      <c r="B89" s="22" t="s">
        <v>113</v>
      </c>
      <c r="C89" s="22" t="s">
        <v>21</v>
      </c>
      <c r="D89" s="23" t="s">
        <v>22</v>
      </c>
      <c r="E89" s="31"/>
      <c r="F89" s="49"/>
      <c r="G89" s="100">
        <f t="shared" si="17"/>
        <v>48554</v>
      </c>
      <c r="H89" s="87">
        <v>48554</v>
      </c>
      <c r="I89" s="85"/>
      <c r="J89" s="85"/>
      <c r="K89" s="14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</row>
    <row r="90" spans="1:58" s="16" customFormat="1" ht="77.95" customHeight="1" x14ac:dyDescent="0.25">
      <c r="A90" s="11"/>
      <c r="B90" s="11"/>
      <c r="C90" s="11"/>
      <c r="D90" s="38"/>
      <c r="E90" s="154" t="s">
        <v>318</v>
      </c>
      <c r="F90" s="155" t="s">
        <v>359</v>
      </c>
      <c r="G90" s="98">
        <f t="shared" si="17"/>
        <v>714872</v>
      </c>
      <c r="H90" s="85">
        <f>H95+H106+H91+H109</f>
        <v>241209</v>
      </c>
      <c r="I90" s="85">
        <f>I95+I106+I91+I109</f>
        <v>473663</v>
      </c>
      <c r="J90" s="85">
        <f>J95+J106+J91+J109</f>
        <v>473663</v>
      </c>
      <c r="K90" s="14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</row>
    <row r="91" spans="1:58" s="16" customFormat="1" ht="34.15" hidden="1" customHeight="1" x14ac:dyDescent="0.25">
      <c r="A91" s="20" t="s">
        <v>52</v>
      </c>
      <c r="B91" s="20"/>
      <c r="C91" s="20"/>
      <c r="D91" s="21" t="s">
        <v>24</v>
      </c>
      <c r="E91" s="31"/>
      <c r="F91" s="31"/>
      <c r="G91" s="98">
        <f t="shared" si="17"/>
        <v>0</v>
      </c>
      <c r="H91" s="85">
        <f>H92</f>
        <v>0</v>
      </c>
      <c r="I91" s="85">
        <f>I92</f>
        <v>0</v>
      </c>
      <c r="J91" s="85">
        <f>J92</f>
        <v>0</v>
      </c>
      <c r="K91" s="14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</row>
    <row r="92" spans="1:58" s="16" customFormat="1" ht="34.15" hidden="1" customHeight="1" x14ac:dyDescent="0.25">
      <c r="A92" s="20" t="s">
        <v>51</v>
      </c>
      <c r="B92" s="11"/>
      <c r="C92" s="11"/>
      <c r="D92" s="45" t="s">
        <v>24</v>
      </c>
      <c r="E92" s="31"/>
      <c r="F92" s="31"/>
      <c r="G92" s="98">
        <f t="shared" si="17"/>
        <v>0</v>
      </c>
      <c r="H92" s="85">
        <f>H93</f>
        <v>0</v>
      </c>
      <c r="I92" s="85">
        <f>I93+I94</f>
        <v>0</v>
      </c>
      <c r="J92" s="85">
        <f>J93+J94</f>
        <v>0</v>
      </c>
      <c r="K92" s="14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</row>
    <row r="93" spans="1:58" s="16" customFormat="1" ht="48.75" hidden="1" customHeight="1" x14ac:dyDescent="0.25">
      <c r="A93" s="22" t="s">
        <v>209</v>
      </c>
      <c r="B93" s="22" t="s">
        <v>208</v>
      </c>
      <c r="C93" s="22" t="s">
        <v>16</v>
      </c>
      <c r="D93" s="24" t="s">
        <v>207</v>
      </c>
      <c r="E93" s="31"/>
      <c r="F93" s="31"/>
      <c r="G93" s="98">
        <f t="shared" si="17"/>
        <v>0</v>
      </c>
      <c r="H93" s="85"/>
      <c r="I93" s="85"/>
      <c r="J93" s="85"/>
      <c r="K93" s="14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</row>
    <row r="94" spans="1:58" s="16" customFormat="1" ht="48.75" hidden="1" customHeight="1" x14ac:dyDescent="0.25">
      <c r="A94" s="22" t="s">
        <v>221</v>
      </c>
      <c r="B94" s="22" t="s">
        <v>222</v>
      </c>
      <c r="C94" s="22" t="s">
        <v>16</v>
      </c>
      <c r="D94" s="24" t="s">
        <v>207</v>
      </c>
      <c r="E94" s="31"/>
      <c r="F94" s="31"/>
      <c r="G94" s="98">
        <f t="shared" si="17"/>
        <v>0</v>
      </c>
      <c r="H94" s="85"/>
      <c r="I94" s="85"/>
      <c r="J94" s="85"/>
      <c r="K94" s="14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</row>
    <row r="95" spans="1:58" s="16" customFormat="1" ht="76.75" customHeight="1" x14ac:dyDescent="0.25">
      <c r="A95" s="20" t="s">
        <v>103</v>
      </c>
      <c r="B95" s="11"/>
      <c r="C95" s="11"/>
      <c r="D95" s="21" t="s">
        <v>23</v>
      </c>
      <c r="E95" s="31"/>
      <c r="F95" s="31"/>
      <c r="G95" s="98">
        <f t="shared" si="17"/>
        <v>714872</v>
      </c>
      <c r="H95" s="85">
        <f>H96</f>
        <v>241209</v>
      </c>
      <c r="I95" s="85">
        <f>I96</f>
        <v>473663</v>
      </c>
      <c r="J95" s="85">
        <f>J96</f>
        <v>473663</v>
      </c>
      <c r="K95" s="14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</row>
    <row r="96" spans="1:58" s="16" customFormat="1" ht="70.5" customHeight="1" x14ac:dyDescent="0.25">
      <c r="A96" s="20" t="s">
        <v>102</v>
      </c>
      <c r="B96" s="11"/>
      <c r="C96" s="11"/>
      <c r="D96" s="21" t="s">
        <v>23</v>
      </c>
      <c r="E96" s="31"/>
      <c r="F96" s="31"/>
      <c r="G96" s="98">
        <f>H96+I96</f>
        <v>714872</v>
      </c>
      <c r="H96" s="85">
        <f>H99+H98+H100+H101+H104+H105+H102+H97+H103</f>
        <v>241209</v>
      </c>
      <c r="I96" s="85">
        <f>I99+I98+I100+I101+I104+I105+I102+I97+I103</f>
        <v>473663</v>
      </c>
      <c r="J96" s="85">
        <f>J99+J98+J100+J101+J104+J105+J102+J97+J103</f>
        <v>473663</v>
      </c>
      <c r="K96" s="14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</row>
    <row r="97" spans="1:58" s="16" customFormat="1" ht="36.700000000000003" hidden="1" x14ac:dyDescent="0.25">
      <c r="A97" s="22" t="s">
        <v>140</v>
      </c>
      <c r="B97" s="22" t="s">
        <v>79</v>
      </c>
      <c r="C97" s="22" t="s">
        <v>15</v>
      </c>
      <c r="D97" s="24" t="s">
        <v>80</v>
      </c>
      <c r="E97" s="31"/>
      <c r="F97" s="31"/>
      <c r="G97" s="98">
        <f t="shared" si="17"/>
        <v>0</v>
      </c>
      <c r="H97" s="85"/>
      <c r="I97" s="85">
        <f>414600-414600</f>
        <v>0</v>
      </c>
      <c r="J97" s="85">
        <f>414600-414600</f>
        <v>0</v>
      </c>
      <c r="K97" s="14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</row>
    <row r="98" spans="1:58" s="16" customFormat="1" hidden="1" x14ac:dyDescent="0.3">
      <c r="A98" s="22" t="s">
        <v>96</v>
      </c>
      <c r="B98" s="22" t="s">
        <v>41</v>
      </c>
      <c r="C98" s="22" t="s">
        <v>15</v>
      </c>
      <c r="D98" s="50" t="s">
        <v>73</v>
      </c>
      <c r="E98" s="31"/>
      <c r="F98" s="31"/>
      <c r="G98" s="98">
        <f t="shared" si="17"/>
        <v>0</v>
      </c>
      <c r="H98" s="87"/>
      <c r="I98" s="87"/>
      <c r="J98" s="87"/>
      <c r="K98" s="14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</row>
    <row r="99" spans="1:58" s="16" customFormat="1" ht="41.95" customHeight="1" x14ac:dyDescent="0.3">
      <c r="A99" s="22" t="s">
        <v>170</v>
      </c>
      <c r="B99" s="22" t="s">
        <v>171</v>
      </c>
      <c r="C99" s="22" t="s">
        <v>172</v>
      </c>
      <c r="D99" s="50" t="s">
        <v>183</v>
      </c>
      <c r="E99" s="31"/>
      <c r="F99" s="31"/>
      <c r="G99" s="100">
        <f t="shared" si="17"/>
        <v>241209</v>
      </c>
      <c r="H99" s="87">
        <f>367880-15000-39700-111671+39700</f>
        <v>241209</v>
      </c>
      <c r="I99" s="87"/>
      <c r="J99" s="87"/>
      <c r="K99" s="1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</row>
    <row r="100" spans="1:58" s="16" customFormat="1" hidden="1" x14ac:dyDescent="0.25">
      <c r="A100" s="22" t="s">
        <v>100</v>
      </c>
      <c r="B100" s="22" t="s">
        <v>88</v>
      </c>
      <c r="C100" s="22" t="s">
        <v>44</v>
      </c>
      <c r="D100" s="23" t="s">
        <v>89</v>
      </c>
      <c r="E100" s="31"/>
      <c r="F100" s="31"/>
      <c r="G100" s="106">
        <f t="shared" si="17"/>
        <v>0</v>
      </c>
      <c r="H100" s="107"/>
      <c r="I100" s="87"/>
      <c r="J100" s="87"/>
      <c r="K100" s="14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</row>
    <row r="101" spans="1:58" s="170" customFormat="1" ht="36.700000000000003" x14ac:dyDescent="0.25">
      <c r="A101" s="171" t="s">
        <v>97</v>
      </c>
      <c r="B101" s="171" t="s">
        <v>98</v>
      </c>
      <c r="C101" s="171" t="s">
        <v>45</v>
      </c>
      <c r="D101" s="175" t="s">
        <v>99</v>
      </c>
      <c r="E101" s="167"/>
      <c r="F101" s="167"/>
      <c r="G101" s="100">
        <f t="shared" si="17"/>
        <v>473663</v>
      </c>
      <c r="H101" s="107"/>
      <c r="I101" s="87">
        <f>250663+63000+160000</f>
        <v>473663</v>
      </c>
      <c r="J101" s="87">
        <f>250663+63000+160000</f>
        <v>473663</v>
      </c>
      <c r="K101" s="168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</row>
    <row r="102" spans="1:58" s="3" customFormat="1" ht="62.5" hidden="1" customHeight="1" x14ac:dyDescent="0.25">
      <c r="A102" s="22" t="s">
        <v>243</v>
      </c>
      <c r="B102" s="22" t="s">
        <v>244</v>
      </c>
      <c r="C102" s="40" t="s">
        <v>4</v>
      </c>
      <c r="D102" s="51" t="s">
        <v>245</v>
      </c>
      <c r="E102" s="31"/>
      <c r="F102" s="31"/>
      <c r="G102" s="106">
        <f t="shared" si="17"/>
        <v>0</v>
      </c>
      <c r="H102" s="105"/>
      <c r="I102" s="85"/>
      <c r="J102" s="85"/>
      <c r="K102" s="33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</row>
    <row r="103" spans="1:58" s="16" customFormat="1" ht="36.700000000000003" hidden="1" x14ac:dyDescent="0.25">
      <c r="A103" s="22" t="s">
        <v>97</v>
      </c>
      <c r="B103" s="22" t="s">
        <v>98</v>
      </c>
      <c r="C103" s="22" t="s">
        <v>45</v>
      </c>
      <c r="D103" s="26" t="s">
        <v>99</v>
      </c>
      <c r="E103" s="31"/>
      <c r="F103" s="31"/>
      <c r="G103" s="106">
        <f t="shared" si="17"/>
        <v>0</v>
      </c>
      <c r="H103" s="105"/>
      <c r="I103" s="85"/>
      <c r="J103" s="85"/>
      <c r="K103" s="14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</row>
    <row r="104" spans="1:58" s="16" customFormat="1" ht="36.700000000000003" hidden="1" x14ac:dyDescent="0.25">
      <c r="A104" s="22" t="s">
        <v>114</v>
      </c>
      <c r="B104" s="52">
        <v>7370</v>
      </c>
      <c r="C104" s="22" t="s">
        <v>35</v>
      </c>
      <c r="D104" s="26" t="s">
        <v>74</v>
      </c>
      <c r="E104" s="31"/>
      <c r="F104" s="31"/>
      <c r="G104" s="106">
        <f t="shared" si="17"/>
        <v>0</v>
      </c>
      <c r="H104" s="105"/>
      <c r="I104" s="85"/>
      <c r="J104" s="85"/>
      <c r="K104" s="14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</row>
    <row r="105" spans="1:58" s="16" customFormat="1" ht="36.700000000000003" hidden="1" x14ac:dyDescent="0.25">
      <c r="A105" s="22" t="s">
        <v>132</v>
      </c>
      <c r="B105" s="22" t="s">
        <v>133</v>
      </c>
      <c r="C105" s="22" t="s">
        <v>35</v>
      </c>
      <c r="D105" s="26" t="s">
        <v>134</v>
      </c>
      <c r="E105" s="31"/>
      <c r="F105" s="31"/>
      <c r="G105" s="106">
        <f t="shared" si="17"/>
        <v>0</v>
      </c>
      <c r="H105" s="105"/>
      <c r="I105" s="85"/>
      <c r="J105" s="85"/>
      <c r="K105" s="14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</row>
    <row r="106" spans="1:58" s="16" customFormat="1" hidden="1" x14ac:dyDescent="0.25">
      <c r="A106" s="53" t="s">
        <v>6</v>
      </c>
      <c r="B106" s="53"/>
      <c r="C106" s="53"/>
      <c r="D106" s="54" t="s">
        <v>37</v>
      </c>
      <c r="E106" s="31"/>
      <c r="F106" s="31"/>
      <c r="G106" s="106">
        <f t="shared" si="17"/>
        <v>0</v>
      </c>
      <c r="H106" s="105">
        <f t="shared" ref="H106:J107" si="19">H107</f>
        <v>0</v>
      </c>
      <c r="I106" s="85">
        <f t="shared" si="19"/>
        <v>0</v>
      </c>
      <c r="J106" s="85">
        <f t="shared" si="19"/>
        <v>0</v>
      </c>
      <c r="K106" s="14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</row>
    <row r="107" spans="1:58" s="16" customFormat="1" hidden="1" x14ac:dyDescent="0.25">
      <c r="A107" s="53" t="s">
        <v>7</v>
      </c>
      <c r="B107" s="53"/>
      <c r="C107" s="53"/>
      <c r="D107" s="54" t="s">
        <v>36</v>
      </c>
      <c r="E107" s="31"/>
      <c r="F107" s="31"/>
      <c r="G107" s="106">
        <f t="shared" si="17"/>
        <v>0</v>
      </c>
      <c r="H107" s="105">
        <f t="shared" si="19"/>
        <v>0</v>
      </c>
      <c r="I107" s="85">
        <f t="shared" si="19"/>
        <v>0</v>
      </c>
      <c r="J107" s="85">
        <f t="shared" si="19"/>
        <v>0</v>
      </c>
      <c r="K107" s="14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</row>
    <row r="108" spans="1:58" s="16" customFormat="1" hidden="1" x14ac:dyDescent="0.25">
      <c r="A108" s="22" t="s">
        <v>173</v>
      </c>
      <c r="B108" s="22" t="s">
        <v>174</v>
      </c>
      <c r="C108" s="22" t="s">
        <v>45</v>
      </c>
      <c r="D108" s="26" t="s">
        <v>175</v>
      </c>
      <c r="E108" s="31"/>
      <c r="F108" s="31"/>
      <c r="G108" s="106">
        <f t="shared" si="17"/>
        <v>0</v>
      </c>
      <c r="H108" s="105"/>
      <c r="I108" s="85"/>
      <c r="J108" s="85"/>
      <c r="K108" s="14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</row>
    <row r="109" spans="1:58" s="16" customFormat="1" hidden="1" x14ac:dyDescent="0.25">
      <c r="A109" s="20" t="s">
        <v>52</v>
      </c>
      <c r="B109" s="22"/>
      <c r="C109" s="22"/>
      <c r="D109" s="45" t="s">
        <v>24</v>
      </c>
      <c r="E109" s="31"/>
      <c r="F109" s="31"/>
      <c r="G109" s="106">
        <f t="shared" si="17"/>
        <v>0</v>
      </c>
      <c r="H109" s="105">
        <f>H110</f>
        <v>0</v>
      </c>
      <c r="I109" s="85">
        <f>I110</f>
        <v>0</v>
      </c>
      <c r="J109" s="85">
        <f>J110</f>
        <v>0</v>
      </c>
      <c r="K109" s="14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</row>
    <row r="110" spans="1:58" s="16" customFormat="1" hidden="1" x14ac:dyDescent="0.25">
      <c r="A110" s="20" t="s">
        <v>51</v>
      </c>
      <c r="B110" s="22"/>
      <c r="C110" s="22"/>
      <c r="D110" s="45" t="s">
        <v>24</v>
      </c>
      <c r="E110" s="31"/>
      <c r="F110" s="31"/>
      <c r="G110" s="106">
        <f t="shared" si="17"/>
        <v>0</v>
      </c>
      <c r="H110" s="105">
        <f>H112</f>
        <v>0</v>
      </c>
      <c r="I110" s="85">
        <f>I112+I111</f>
        <v>0</v>
      </c>
      <c r="J110" s="85">
        <f>J112+J111</f>
        <v>0</v>
      </c>
      <c r="K110" s="14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</row>
    <row r="111" spans="1:58" s="58" customFormat="1" ht="36.700000000000003" hidden="1" x14ac:dyDescent="0.25">
      <c r="A111" s="11" t="s">
        <v>221</v>
      </c>
      <c r="B111" s="22" t="s">
        <v>222</v>
      </c>
      <c r="C111" s="22" t="s">
        <v>16</v>
      </c>
      <c r="D111" s="12" t="s">
        <v>223</v>
      </c>
      <c r="E111" s="55"/>
      <c r="F111" s="55"/>
      <c r="G111" s="106">
        <f t="shared" si="17"/>
        <v>0</v>
      </c>
      <c r="H111" s="107"/>
      <c r="I111" s="85"/>
      <c r="J111" s="85"/>
      <c r="K111" s="56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</row>
    <row r="112" spans="1:58" s="16" customFormat="1" ht="30.25" hidden="1" customHeight="1" x14ac:dyDescent="0.25">
      <c r="A112" s="22" t="s">
        <v>177</v>
      </c>
      <c r="B112" s="22" t="s">
        <v>176</v>
      </c>
      <c r="C112" s="22" t="s">
        <v>45</v>
      </c>
      <c r="D112" s="59" t="s">
        <v>178</v>
      </c>
      <c r="E112" s="31"/>
      <c r="F112" s="31"/>
      <c r="G112" s="106">
        <f t="shared" si="17"/>
        <v>0</v>
      </c>
      <c r="H112" s="105"/>
      <c r="I112" s="85"/>
      <c r="J112" s="85"/>
      <c r="K112" s="14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</row>
    <row r="113" spans="1:58" s="16" customFormat="1" ht="153.69999999999999" hidden="1" customHeight="1" x14ac:dyDescent="0.25">
      <c r="A113" s="22"/>
      <c r="B113" s="22"/>
      <c r="C113" s="22"/>
      <c r="D113" s="60" t="s">
        <v>303</v>
      </c>
      <c r="E113" s="31"/>
      <c r="F113" s="31"/>
      <c r="G113" s="109">
        <f t="shared" si="17"/>
        <v>0</v>
      </c>
      <c r="H113" s="110"/>
      <c r="I113" s="133"/>
      <c r="J113" s="133"/>
      <c r="K113" s="14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</row>
    <row r="114" spans="1:58" s="16" customFormat="1" ht="96.8" customHeight="1" x14ac:dyDescent="0.25">
      <c r="A114" s="11"/>
      <c r="B114" s="11"/>
      <c r="C114" s="11"/>
      <c r="D114" s="38"/>
      <c r="E114" s="13" t="s">
        <v>284</v>
      </c>
      <c r="F114" s="48" t="s">
        <v>323</v>
      </c>
      <c r="G114" s="98">
        <f>H114+I114</f>
        <v>20949548</v>
      </c>
      <c r="H114" s="85">
        <f>H116</f>
        <v>20141948</v>
      </c>
      <c r="I114" s="85">
        <f t="shared" ref="I114:J114" si="20">I116</f>
        <v>807600</v>
      </c>
      <c r="J114" s="85">
        <f t="shared" si="20"/>
        <v>764000</v>
      </c>
      <c r="K114" s="14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</row>
    <row r="115" spans="1:58" s="16" customFormat="1" ht="23.3" customHeight="1" x14ac:dyDescent="0.25">
      <c r="A115" s="11"/>
      <c r="B115" s="11"/>
      <c r="C115" s="11"/>
      <c r="D115" s="38"/>
      <c r="E115" s="31" t="s">
        <v>3</v>
      </c>
      <c r="F115" s="31"/>
      <c r="G115" s="104">
        <f>H115+I115</f>
        <v>0</v>
      </c>
      <c r="H115" s="105"/>
      <c r="I115" s="85"/>
      <c r="J115" s="85"/>
      <c r="K115" s="14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</row>
    <row r="116" spans="1:58" s="16" customFormat="1" ht="55.05" x14ac:dyDescent="0.25">
      <c r="A116" s="20" t="s">
        <v>103</v>
      </c>
      <c r="B116" s="11"/>
      <c r="C116" s="11"/>
      <c r="D116" s="21" t="s">
        <v>23</v>
      </c>
      <c r="E116" s="31"/>
      <c r="F116" s="31"/>
      <c r="G116" s="98">
        <f t="shared" ref="G116:G170" si="21">H116+I116</f>
        <v>20949548</v>
      </c>
      <c r="H116" s="85">
        <f>H117</f>
        <v>20141948</v>
      </c>
      <c r="I116" s="85">
        <f>I117</f>
        <v>807600</v>
      </c>
      <c r="J116" s="85">
        <f>J117</f>
        <v>764000</v>
      </c>
      <c r="K116" s="14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</row>
    <row r="117" spans="1:58" s="16" customFormat="1" ht="55.05" x14ac:dyDescent="0.25">
      <c r="A117" s="20" t="s">
        <v>102</v>
      </c>
      <c r="B117" s="11"/>
      <c r="C117" s="11"/>
      <c r="D117" s="21" t="s">
        <v>23</v>
      </c>
      <c r="E117" s="31"/>
      <c r="F117" s="31"/>
      <c r="G117" s="98">
        <f>H117+I117</f>
        <v>20949548</v>
      </c>
      <c r="H117" s="85">
        <f>SUM(H118:H132)</f>
        <v>20141948</v>
      </c>
      <c r="I117" s="85">
        <f>SUM(I118:I132)</f>
        <v>807600</v>
      </c>
      <c r="J117" s="85">
        <f t="shared" ref="J117" si="22">SUM(J118:J132)</f>
        <v>764000</v>
      </c>
      <c r="K117" s="14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</row>
    <row r="118" spans="1:58" s="16" customFormat="1" ht="36.700000000000003" x14ac:dyDescent="0.25">
      <c r="A118" s="22" t="s">
        <v>193</v>
      </c>
      <c r="B118" s="22" t="s">
        <v>105</v>
      </c>
      <c r="C118" s="22" t="s">
        <v>13</v>
      </c>
      <c r="D118" s="24" t="s">
        <v>145</v>
      </c>
      <c r="E118" s="31"/>
      <c r="F118" s="31"/>
      <c r="G118" s="100">
        <f>H118+I118</f>
        <v>100000</v>
      </c>
      <c r="H118" s="87">
        <v>100000</v>
      </c>
      <c r="I118" s="85"/>
      <c r="J118" s="85"/>
      <c r="K118" s="14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</row>
    <row r="119" spans="1:58" s="16" customFormat="1" ht="36.700000000000003" hidden="1" x14ac:dyDescent="0.3">
      <c r="A119" s="22" t="s">
        <v>138</v>
      </c>
      <c r="B119" s="22" t="s">
        <v>75</v>
      </c>
      <c r="C119" s="22" t="s">
        <v>15</v>
      </c>
      <c r="D119" s="50" t="s">
        <v>76</v>
      </c>
      <c r="E119" s="31"/>
      <c r="F119" s="31"/>
      <c r="G119" s="104">
        <f t="shared" si="21"/>
        <v>0</v>
      </c>
      <c r="H119" s="105"/>
      <c r="I119" s="85"/>
      <c r="J119" s="85"/>
      <c r="K119" s="14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</row>
    <row r="120" spans="1:58" s="16" customFormat="1" ht="55.05" x14ac:dyDescent="0.3">
      <c r="A120" s="22" t="s">
        <v>139</v>
      </c>
      <c r="B120" s="22" t="s">
        <v>77</v>
      </c>
      <c r="C120" s="22" t="s">
        <v>15</v>
      </c>
      <c r="D120" s="50" t="s">
        <v>78</v>
      </c>
      <c r="E120" s="31"/>
      <c r="F120" s="31"/>
      <c r="G120" s="100">
        <f t="shared" si="21"/>
        <v>550000</v>
      </c>
      <c r="H120" s="100">
        <v>550000</v>
      </c>
      <c r="I120" s="100"/>
      <c r="J120" s="100"/>
      <c r="K120" s="14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</row>
    <row r="121" spans="1:58" s="16" customFormat="1" ht="36.700000000000003" hidden="1" x14ac:dyDescent="0.25">
      <c r="A121" s="22" t="s">
        <v>140</v>
      </c>
      <c r="B121" s="22" t="s">
        <v>79</v>
      </c>
      <c r="C121" s="22" t="s">
        <v>15</v>
      </c>
      <c r="D121" s="24" t="s">
        <v>80</v>
      </c>
      <c r="E121" s="31"/>
      <c r="F121" s="31"/>
      <c r="G121" s="104">
        <f t="shared" si="21"/>
        <v>0</v>
      </c>
      <c r="H121" s="105"/>
      <c r="I121" s="85"/>
      <c r="J121" s="85"/>
      <c r="K121" s="14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</row>
    <row r="122" spans="1:58" s="16" customFormat="1" ht="55.05" hidden="1" x14ac:dyDescent="0.25">
      <c r="A122" s="22" t="s">
        <v>141</v>
      </c>
      <c r="B122" s="22" t="s">
        <v>142</v>
      </c>
      <c r="C122" s="22" t="s">
        <v>15</v>
      </c>
      <c r="D122" s="24" t="s">
        <v>143</v>
      </c>
      <c r="E122" s="31"/>
      <c r="F122" s="31"/>
      <c r="G122" s="106">
        <f t="shared" si="21"/>
        <v>0</v>
      </c>
      <c r="H122" s="107"/>
      <c r="I122" s="87"/>
      <c r="J122" s="87"/>
      <c r="K122" s="14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</row>
    <row r="123" spans="1:58" s="16" customFormat="1" ht="73.400000000000006" hidden="1" x14ac:dyDescent="0.25">
      <c r="A123" s="22" t="s">
        <v>189</v>
      </c>
      <c r="B123" s="52">
        <v>6020</v>
      </c>
      <c r="C123" s="22" t="s">
        <v>15</v>
      </c>
      <c r="D123" s="24" t="s">
        <v>190</v>
      </c>
      <c r="E123" s="31"/>
      <c r="F123" s="31"/>
      <c r="G123" s="106">
        <f t="shared" si="21"/>
        <v>0</v>
      </c>
      <c r="H123" s="107"/>
      <c r="I123" s="87"/>
      <c r="J123" s="87"/>
      <c r="K123" s="14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</row>
    <row r="124" spans="1:58" s="16" customFormat="1" ht="41.45" customHeight="1" x14ac:dyDescent="0.3">
      <c r="A124" s="22" t="s">
        <v>96</v>
      </c>
      <c r="B124" s="22" t="s">
        <v>41</v>
      </c>
      <c r="C124" s="22" t="s">
        <v>15</v>
      </c>
      <c r="D124" s="50" t="s">
        <v>73</v>
      </c>
      <c r="E124" s="31"/>
      <c r="F124" s="31"/>
      <c r="G124" s="100">
        <f t="shared" si="21"/>
        <v>19314805</v>
      </c>
      <c r="H124" s="87">
        <f>4807594+480000+7410518+288939+5639454-39700-36000</f>
        <v>18550805</v>
      </c>
      <c r="I124" s="87">
        <f>234000+530000</f>
        <v>764000</v>
      </c>
      <c r="J124" s="87">
        <f>234000+530000</f>
        <v>764000</v>
      </c>
      <c r="K124" s="14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</row>
    <row r="125" spans="1:58" s="16" customFormat="1" ht="128.4" hidden="1" x14ac:dyDescent="0.3">
      <c r="A125" s="147" t="s">
        <v>267</v>
      </c>
      <c r="B125" s="147" t="s">
        <v>268</v>
      </c>
      <c r="C125" s="147" t="s">
        <v>172</v>
      </c>
      <c r="D125" s="156" t="s">
        <v>269</v>
      </c>
      <c r="E125" s="148"/>
      <c r="F125" s="148"/>
      <c r="G125" s="106">
        <f t="shared" si="21"/>
        <v>0</v>
      </c>
      <c r="H125" s="107"/>
      <c r="I125" s="107"/>
      <c r="J125" s="107"/>
      <c r="K125" s="14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</row>
    <row r="126" spans="1:58" s="16" customFormat="1" ht="36.700000000000003" hidden="1" x14ac:dyDescent="0.3">
      <c r="A126" s="22" t="s">
        <v>170</v>
      </c>
      <c r="B126" s="22" t="s">
        <v>171</v>
      </c>
      <c r="C126" s="22" t="s">
        <v>172</v>
      </c>
      <c r="D126" s="50" t="s">
        <v>183</v>
      </c>
      <c r="E126" s="31"/>
      <c r="F126" s="31"/>
      <c r="G126" s="106">
        <f t="shared" si="21"/>
        <v>0</v>
      </c>
      <c r="H126" s="107"/>
      <c r="I126" s="87"/>
      <c r="J126" s="87"/>
      <c r="K126" s="14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</row>
    <row r="127" spans="1:58" s="16" customFormat="1" ht="36.700000000000003" hidden="1" x14ac:dyDescent="0.25">
      <c r="A127" s="22" t="s">
        <v>138</v>
      </c>
      <c r="B127" s="22" t="s">
        <v>75</v>
      </c>
      <c r="C127" s="22" t="s">
        <v>187</v>
      </c>
      <c r="D127" s="26" t="s">
        <v>253</v>
      </c>
      <c r="E127" s="31"/>
      <c r="F127" s="31"/>
      <c r="G127" s="106">
        <f t="shared" si="21"/>
        <v>0</v>
      </c>
      <c r="H127" s="107"/>
      <c r="I127" s="87">
        <f>2378977-2378977</f>
        <v>0</v>
      </c>
      <c r="J127" s="87">
        <f>2378977-2378977</f>
        <v>0</v>
      </c>
      <c r="K127" s="14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</row>
    <row r="128" spans="1:58" s="16" customFormat="1" ht="36.700000000000003" hidden="1" x14ac:dyDescent="0.25">
      <c r="A128" s="22" t="s">
        <v>198</v>
      </c>
      <c r="B128" s="22" t="s">
        <v>199</v>
      </c>
      <c r="C128" s="22" t="s">
        <v>45</v>
      </c>
      <c r="D128" s="26" t="s">
        <v>200</v>
      </c>
      <c r="E128" s="31"/>
      <c r="F128" s="31"/>
      <c r="G128" s="106">
        <f t="shared" si="21"/>
        <v>0</v>
      </c>
      <c r="H128" s="107"/>
      <c r="I128" s="87"/>
      <c r="J128" s="87"/>
      <c r="K128" s="14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</row>
    <row r="129" spans="1:58" s="16" customFormat="1" ht="59.95" customHeight="1" x14ac:dyDescent="0.25">
      <c r="A129" s="22" t="s">
        <v>135</v>
      </c>
      <c r="B129" s="22" t="s">
        <v>136</v>
      </c>
      <c r="C129" s="22" t="s">
        <v>39</v>
      </c>
      <c r="D129" s="26" t="s">
        <v>137</v>
      </c>
      <c r="E129" s="31"/>
      <c r="F129" s="31"/>
      <c r="G129" s="100">
        <f t="shared" si="21"/>
        <v>941143</v>
      </c>
      <c r="H129" s="87">
        <f>900000+41143</f>
        <v>941143</v>
      </c>
      <c r="I129" s="87"/>
      <c r="J129" s="87"/>
      <c r="K129" s="14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</row>
    <row r="130" spans="1:58" s="16" customFormat="1" ht="41.95" hidden="1" customHeight="1" x14ac:dyDescent="0.25">
      <c r="A130" s="22" t="s">
        <v>130</v>
      </c>
      <c r="B130" s="22" t="s">
        <v>117</v>
      </c>
      <c r="C130" s="22" t="s">
        <v>35</v>
      </c>
      <c r="D130" s="26" t="s">
        <v>118</v>
      </c>
      <c r="E130" s="31"/>
      <c r="F130" s="31"/>
      <c r="G130" s="106">
        <f t="shared" si="21"/>
        <v>0</v>
      </c>
      <c r="H130" s="107"/>
      <c r="I130" s="87"/>
      <c r="J130" s="87"/>
      <c r="K130" s="14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</row>
    <row r="131" spans="1:58" s="16" customFormat="1" ht="153.69999999999999" customHeight="1" x14ac:dyDescent="0.25">
      <c r="A131" s="22" t="s">
        <v>167</v>
      </c>
      <c r="B131" s="22" t="s">
        <v>166</v>
      </c>
      <c r="C131" s="22" t="s">
        <v>35</v>
      </c>
      <c r="D131" s="26" t="s">
        <v>165</v>
      </c>
      <c r="E131" s="31"/>
      <c r="F131" s="31"/>
      <c r="G131" s="100">
        <f t="shared" si="21"/>
        <v>43600</v>
      </c>
      <c r="H131" s="87"/>
      <c r="I131" s="87">
        <v>43600</v>
      </c>
      <c r="J131" s="87"/>
      <c r="K131" s="14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</row>
    <row r="132" spans="1:58" s="119" customFormat="1" ht="36.700000000000003" hidden="1" x14ac:dyDescent="0.25">
      <c r="A132" s="116" t="s">
        <v>132</v>
      </c>
      <c r="B132" s="116" t="s">
        <v>133</v>
      </c>
      <c r="C132" s="116" t="s">
        <v>35</v>
      </c>
      <c r="D132" s="277" t="s">
        <v>339</v>
      </c>
      <c r="E132" s="120"/>
      <c r="F132" s="120"/>
      <c r="G132" s="278">
        <f t="shared" si="21"/>
        <v>0</v>
      </c>
      <c r="H132" s="279"/>
      <c r="I132" s="279"/>
      <c r="J132" s="279"/>
      <c r="K132" s="117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118"/>
      <c r="AR132" s="118"/>
      <c r="AS132" s="118"/>
      <c r="AT132" s="118"/>
      <c r="AU132" s="118"/>
      <c r="AV132" s="118"/>
      <c r="AW132" s="118"/>
      <c r="AX132" s="118"/>
      <c r="AY132" s="118"/>
      <c r="AZ132" s="118"/>
      <c r="BA132" s="118"/>
      <c r="BB132" s="118"/>
      <c r="BC132" s="118"/>
      <c r="BD132" s="118"/>
      <c r="BE132" s="118"/>
      <c r="BF132" s="118"/>
    </row>
    <row r="133" spans="1:58" s="16" customFormat="1" ht="105.65" customHeight="1" x14ac:dyDescent="0.25">
      <c r="A133" s="22"/>
      <c r="B133" s="22"/>
      <c r="C133" s="22"/>
      <c r="D133" s="26"/>
      <c r="E133" s="13" t="s">
        <v>316</v>
      </c>
      <c r="F133" s="48" t="s">
        <v>348</v>
      </c>
      <c r="G133" s="98">
        <f>H133</f>
        <v>8187162</v>
      </c>
      <c r="H133" s="85">
        <f>H134</f>
        <v>8187162</v>
      </c>
      <c r="I133" s="85">
        <f t="shared" ref="I133:J135" si="23">I134</f>
        <v>0</v>
      </c>
      <c r="J133" s="85">
        <f t="shared" si="23"/>
        <v>0</v>
      </c>
      <c r="K133" s="14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</row>
    <row r="134" spans="1:58" s="170" customFormat="1" ht="55.05" x14ac:dyDescent="0.25">
      <c r="A134" s="164" t="s">
        <v>103</v>
      </c>
      <c r="B134" s="165"/>
      <c r="C134" s="165"/>
      <c r="D134" s="166" t="s">
        <v>23</v>
      </c>
      <c r="E134" s="167"/>
      <c r="F134" s="167"/>
      <c r="G134" s="100">
        <f>H134</f>
        <v>8187162</v>
      </c>
      <c r="H134" s="87">
        <f>H135</f>
        <v>8187162</v>
      </c>
      <c r="I134" s="87">
        <f t="shared" si="23"/>
        <v>0</v>
      </c>
      <c r="J134" s="87">
        <f t="shared" si="23"/>
        <v>0</v>
      </c>
      <c r="K134" s="168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</row>
    <row r="135" spans="1:58" s="170" customFormat="1" ht="55.05" x14ac:dyDescent="0.25">
      <c r="A135" s="164" t="s">
        <v>102</v>
      </c>
      <c r="B135" s="165"/>
      <c r="C135" s="165"/>
      <c r="D135" s="166" t="s">
        <v>23</v>
      </c>
      <c r="E135" s="167"/>
      <c r="F135" s="167"/>
      <c r="G135" s="100">
        <f>H135</f>
        <v>8187162</v>
      </c>
      <c r="H135" s="87">
        <f>H136</f>
        <v>8187162</v>
      </c>
      <c r="I135" s="87">
        <f t="shared" si="23"/>
        <v>0</v>
      </c>
      <c r="J135" s="87">
        <f t="shared" si="23"/>
        <v>0</v>
      </c>
      <c r="K135" s="168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</row>
    <row r="136" spans="1:58" s="170" customFormat="1" ht="128.4" x14ac:dyDescent="0.3">
      <c r="A136" s="171" t="s">
        <v>267</v>
      </c>
      <c r="B136" s="171" t="s">
        <v>268</v>
      </c>
      <c r="C136" s="171" t="s">
        <v>172</v>
      </c>
      <c r="D136" s="172" t="s">
        <v>269</v>
      </c>
      <c r="E136" s="167"/>
      <c r="F136" s="167"/>
      <c r="G136" s="100">
        <f>H136</f>
        <v>8187162</v>
      </c>
      <c r="H136" s="87">
        <f>12061562-6651952+2777552</f>
        <v>8187162</v>
      </c>
      <c r="I136" s="87"/>
      <c r="J136" s="87"/>
      <c r="K136" s="168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</row>
    <row r="137" spans="1:58" s="16" customFormat="1" ht="58.75" customHeight="1" x14ac:dyDescent="0.25">
      <c r="A137" s="11"/>
      <c r="B137" s="11"/>
      <c r="C137" s="11"/>
      <c r="D137" s="61"/>
      <c r="E137" s="13" t="s">
        <v>252</v>
      </c>
      <c r="F137" s="13" t="s">
        <v>272</v>
      </c>
      <c r="G137" s="98">
        <f t="shared" si="21"/>
        <v>890630</v>
      </c>
      <c r="H137" s="85">
        <f>H139+H142</f>
        <v>890630</v>
      </c>
      <c r="I137" s="85">
        <f>I139+I142</f>
        <v>0</v>
      </c>
      <c r="J137" s="85">
        <f>J139+J142</f>
        <v>0</v>
      </c>
      <c r="K137" s="14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</row>
    <row r="138" spans="1:58" s="16" customFormat="1" ht="21.75" customHeight="1" x14ac:dyDescent="0.25">
      <c r="A138" s="11"/>
      <c r="B138" s="11"/>
      <c r="C138" s="11"/>
      <c r="D138" s="61"/>
      <c r="E138" s="31" t="s">
        <v>3</v>
      </c>
      <c r="F138" s="31"/>
      <c r="G138" s="98">
        <f t="shared" si="21"/>
        <v>0</v>
      </c>
      <c r="H138" s="85"/>
      <c r="I138" s="85"/>
      <c r="J138" s="85"/>
      <c r="K138" s="14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</row>
    <row r="139" spans="1:58" ht="23.1" customHeight="1" x14ac:dyDescent="0.25">
      <c r="A139" s="20" t="s">
        <v>52</v>
      </c>
      <c r="B139" s="11"/>
      <c r="C139" s="11"/>
      <c r="D139" s="45" t="s">
        <v>24</v>
      </c>
      <c r="E139" s="19"/>
      <c r="F139" s="19"/>
      <c r="G139" s="98">
        <f t="shared" si="21"/>
        <v>190630</v>
      </c>
      <c r="H139" s="85">
        <f t="shared" ref="H139:J140" si="24">H140</f>
        <v>190630</v>
      </c>
      <c r="I139" s="85">
        <f t="shared" si="24"/>
        <v>0</v>
      </c>
      <c r="J139" s="85">
        <f t="shared" si="24"/>
        <v>0</v>
      </c>
    </row>
    <row r="140" spans="1:58" ht="23.45" customHeight="1" x14ac:dyDescent="0.25">
      <c r="A140" s="20" t="s">
        <v>51</v>
      </c>
      <c r="B140" s="11"/>
      <c r="C140" s="11"/>
      <c r="D140" s="45" t="s">
        <v>24</v>
      </c>
      <c r="E140" s="19"/>
      <c r="F140" s="19"/>
      <c r="G140" s="98">
        <f t="shared" si="21"/>
        <v>190630</v>
      </c>
      <c r="H140" s="85">
        <f t="shared" si="24"/>
        <v>190630</v>
      </c>
      <c r="I140" s="85">
        <f t="shared" si="24"/>
        <v>0</v>
      </c>
      <c r="J140" s="85">
        <f t="shared" si="24"/>
        <v>0</v>
      </c>
    </row>
    <row r="141" spans="1:58" ht="91.7" x14ac:dyDescent="0.25">
      <c r="A141" s="22" t="s">
        <v>81</v>
      </c>
      <c r="B141" s="22" t="s">
        <v>30</v>
      </c>
      <c r="C141" s="22" t="s">
        <v>9</v>
      </c>
      <c r="D141" s="59" t="s">
        <v>82</v>
      </c>
      <c r="E141" s="19"/>
      <c r="F141" s="19"/>
      <c r="G141" s="100">
        <f t="shared" si="21"/>
        <v>190630</v>
      </c>
      <c r="H141" s="87">
        <v>190630</v>
      </c>
      <c r="I141" s="85"/>
      <c r="J141" s="85"/>
    </row>
    <row r="142" spans="1:58" ht="36.700000000000003" x14ac:dyDescent="0.25">
      <c r="A142" s="20" t="s">
        <v>48</v>
      </c>
      <c r="B142" s="20"/>
      <c r="C142" s="20"/>
      <c r="D142" s="21" t="s">
        <v>18</v>
      </c>
      <c r="E142" s="19"/>
      <c r="F142" s="19"/>
      <c r="G142" s="98">
        <f t="shared" si="21"/>
        <v>700000</v>
      </c>
      <c r="H142" s="85">
        <f>H143</f>
        <v>700000</v>
      </c>
      <c r="I142" s="85">
        <f>I143</f>
        <v>0</v>
      </c>
      <c r="J142" s="85">
        <f>J143</f>
        <v>0</v>
      </c>
    </row>
    <row r="143" spans="1:58" ht="36.700000000000003" x14ac:dyDescent="0.25">
      <c r="A143" s="20" t="s">
        <v>47</v>
      </c>
      <c r="B143" s="20"/>
      <c r="C143" s="20"/>
      <c r="D143" s="21" t="s">
        <v>18</v>
      </c>
      <c r="E143" s="19"/>
      <c r="F143" s="19"/>
      <c r="G143" s="98">
        <f t="shared" si="21"/>
        <v>700000</v>
      </c>
      <c r="H143" s="85">
        <f>H144</f>
        <v>700000</v>
      </c>
      <c r="I143" s="85"/>
      <c r="J143" s="85"/>
    </row>
    <row r="144" spans="1:58" s="92" customFormat="1" ht="91.7" x14ac:dyDescent="0.25">
      <c r="A144" s="171" t="s">
        <v>160</v>
      </c>
      <c r="B144" s="171" t="s">
        <v>30</v>
      </c>
      <c r="C144" s="171" t="s">
        <v>9</v>
      </c>
      <c r="D144" s="180" t="s">
        <v>82</v>
      </c>
      <c r="E144" s="174"/>
      <c r="F144" s="174"/>
      <c r="G144" s="100">
        <f t="shared" si="21"/>
        <v>700000</v>
      </c>
      <c r="H144" s="87">
        <f>690000+10000</f>
        <v>700000</v>
      </c>
      <c r="I144" s="87"/>
      <c r="J144" s="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87"/>
      <c r="AE144" s="187"/>
      <c r="AF144" s="187"/>
      <c r="AG144" s="187"/>
      <c r="AH144" s="187"/>
      <c r="AI144" s="187"/>
      <c r="AJ144" s="187"/>
      <c r="AK144" s="187"/>
      <c r="AL144" s="187"/>
      <c r="AM144" s="187"/>
      <c r="AN144" s="187"/>
      <c r="AO144" s="187"/>
      <c r="AP144" s="187"/>
      <c r="AQ144" s="187"/>
      <c r="AR144" s="187"/>
      <c r="AS144" s="187"/>
      <c r="AT144" s="187"/>
      <c r="AU144" s="187"/>
      <c r="AV144" s="187"/>
      <c r="AW144" s="187"/>
      <c r="AX144" s="187"/>
      <c r="AY144" s="187"/>
      <c r="AZ144" s="187"/>
      <c r="BA144" s="187"/>
      <c r="BB144" s="187"/>
      <c r="BC144" s="187"/>
      <c r="BD144" s="187"/>
      <c r="BE144" s="187"/>
      <c r="BF144" s="187"/>
    </row>
    <row r="145" spans="1:58" ht="53.15" customHeight="1" x14ac:dyDescent="0.25">
      <c r="A145" s="11"/>
      <c r="B145" s="11"/>
      <c r="C145" s="11"/>
      <c r="D145" s="12"/>
      <c r="E145" s="101" t="s">
        <v>317</v>
      </c>
      <c r="F145" s="13" t="s">
        <v>326</v>
      </c>
      <c r="G145" s="98">
        <f t="shared" si="21"/>
        <v>478710</v>
      </c>
      <c r="H145" s="85">
        <f>H147</f>
        <v>388710</v>
      </c>
      <c r="I145" s="85">
        <f>I147</f>
        <v>90000</v>
      </c>
      <c r="J145" s="85">
        <f>J147</f>
        <v>90000</v>
      </c>
    </row>
    <row r="146" spans="1:58" ht="22.75" customHeight="1" x14ac:dyDescent="0.25">
      <c r="A146" s="11"/>
      <c r="B146" s="11"/>
      <c r="C146" s="11"/>
      <c r="D146" s="12"/>
      <c r="E146" s="19" t="s">
        <v>3</v>
      </c>
      <c r="F146" s="19"/>
      <c r="G146" s="98">
        <f t="shared" si="21"/>
        <v>0</v>
      </c>
      <c r="H146" s="85"/>
      <c r="I146" s="85"/>
      <c r="J146" s="85"/>
    </row>
    <row r="147" spans="1:58" s="16" customFormat="1" ht="25.5" customHeight="1" x14ac:dyDescent="0.25">
      <c r="A147" s="20" t="s">
        <v>6</v>
      </c>
      <c r="B147" s="20"/>
      <c r="C147" s="20"/>
      <c r="D147" s="21" t="s">
        <v>37</v>
      </c>
      <c r="E147" s="19"/>
      <c r="F147" s="19"/>
      <c r="G147" s="98">
        <f t="shared" si="21"/>
        <v>478710</v>
      </c>
      <c r="H147" s="99">
        <f t="shared" ref="H147:J147" si="25">H148</f>
        <v>388710</v>
      </c>
      <c r="I147" s="99">
        <f t="shared" si="25"/>
        <v>90000</v>
      </c>
      <c r="J147" s="99">
        <f t="shared" si="25"/>
        <v>90000</v>
      </c>
      <c r="K147" s="14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</row>
    <row r="148" spans="1:58" s="16" customFormat="1" ht="33.65" customHeight="1" x14ac:dyDescent="0.25">
      <c r="A148" s="20" t="s">
        <v>7</v>
      </c>
      <c r="B148" s="20"/>
      <c r="C148" s="20"/>
      <c r="D148" s="21" t="s">
        <v>36</v>
      </c>
      <c r="E148" s="19"/>
      <c r="F148" s="19"/>
      <c r="G148" s="98">
        <f t="shared" si="21"/>
        <v>478710</v>
      </c>
      <c r="H148" s="99">
        <f>H149+H150</f>
        <v>388710</v>
      </c>
      <c r="I148" s="99">
        <f t="shared" ref="I148:J148" si="26">I149+I150</f>
        <v>90000</v>
      </c>
      <c r="J148" s="99">
        <f t="shared" si="26"/>
        <v>90000</v>
      </c>
      <c r="K148" s="14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</row>
    <row r="149" spans="1:58" s="16" customFormat="1" ht="45.7" customHeight="1" x14ac:dyDescent="0.25">
      <c r="A149" s="22" t="s">
        <v>115</v>
      </c>
      <c r="B149" s="22" t="s">
        <v>116</v>
      </c>
      <c r="C149" s="22" t="s">
        <v>17</v>
      </c>
      <c r="D149" s="26" t="s">
        <v>197</v>
      </c>
      <c r="E149" s="19"/>
      <c r="F149" s="19"/>
      <c r="G149" s="100">
        <f t="shared" si="21"/>
        <v>388710</v>
      </c>
      <c r="H149" s="87">
        <v>388710</v>
      </c>
      <c r="I149" s="87"/>
      <c r="J149" s="87"/>
      <c r="K149" s="14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</row>
    <row r="150" spans="1:58" s="16" customFormat="1" ht="45.7" customHeight="1" x14ac:dyDescent="0.25">
      <c r="A150" s="22" t="s">
        <v>351</v>
      </c>
      <c r="B150" s="22" t="s">
        <v>352</v>
      </c>
      <c r="C150" s="22" t="s">
        <v>353</v>
      </c>
      <c r="D150" s="26" t="s">
        <v>354</v>
      </c>
      <c r="E150" s="19"/>
      <c r="F150" s="19"/>
      <c r="G150" s="100">
        <f t="shared" si="21"/>
        <v>90000</v>
      </c>
      <c r="H150" s="87"/>
      <c r="I150" s="87">
        <v>90000</v>
      </c>
      <c r="J150" s="87">
        <v>90000</v>
      </c>
      <c r="K150" s="14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</row>
    <row r="151" spans="1:58" s="16" customFormat="1" ht="75.25" customHeight="1" x14ac:dyDescent="0.25">
      <c r="A151" s="11"/>
      <c r="B151" s="11"/>
      <c r="C151" s="11"/>
      <c r="D151" s="38"/>
      <c r="E151" s="13" t="s">
        <v>251</v>
      </c>
      <c r="F151" s="13" t="s">
        <v>321</v>
      </c>
      <c r="G151" s="98">
        <f t="shared" si="21"/>
        <v>36351</v>
      </c>
      <c r="H151" s="85">
        <f>H152+H155</f>
        <v>36351</v>
      </c>
      <c r="I151" s="85">
        <f>I152+I155</f>
        <v>0</v>
      </c>
      <c r="J151" s="85">
        <f>J152+J155</f>
        <v>0</v>
      </c>
      <c r="K151" s="14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</row>
    <row r="152" spans="1:58" s="16" customFormat="1" ht="36.700000000000003" x14ac:dyDescent="0.25">
      <c r="A152" s="20" t="s">
        <v>27</v>
      </c>
      <c r="B152" s="20"/>
      <c r="C152" s="20"/>
      <c r="D152" s="21" t="s">
        <v>29</v>
      </c>
      <c r="E152" s="19"/>
      <c r="F152" s="19"/>
      <c r="G152" s="98">
        <f t="shared" si="21"/>
        <v>36351</v>
      </c>
      <c r="H152" s="85">
        <f t="shared" ref="H152:J153" si="27">H153</f>
        <v>36351</v>
      </c>
      <c r="I152" s="85">
        <f t="shared" si="27"/>
        <v>0</v>
      </c>
      <c r="J152" s="85">
        <f t="shared" si="27"/>
        <v>0</v>
      </c>
      <c r="K152" s="14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</row>
    <row r="153" spans="1:58" s="16" customFormat="1" ht="42.8" customHeight="1" x14ac:dyDescent="0.25">
      <c r="A153" s="20" t="s">
        <v>28</v>
      </c>
      <c r="B153" s="11"/>
      <c r="C153" s="11"/>
      <c r="D153" s="45" t="s">
        <v>29</v>
      </c>
      <c r="E153" s="19"/>
      <c r="F153" s="19"/>
      <c r="G153" s="98">
        <f t="shared" si="21"/>
        <v>36351</v>
      </c>
      <c r="H153" s="85">
        <f t="shared" si="27"/>
        <v>36351</v>
      </c>
      <c r="I153" s="85">
        <f t="shared" si="27"/>
        <v>0</v>
      </c>
      <c r="J153" s="85">
        <f t="shared" si="27"/>
        <v>0</v>
      </c>
      <c r="K153" s="14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</row>
    <row r="154" spans="1:58" s="64" customFormat="1" ht="57.6" customHeight="1" x14ac:dyDescent="0.3">
      <c r="A154" s="22" t="s">
        <v>83</v>
      </c>
      <c r="B154" s="22" t="s">
        <v>84</v>
      </c>
      <c r="C154" s="22" t="s">
        <v>9</v>
      </c>
      <c r="D154" s="50" t="s">
        <v>38</v>
      </c>
      <c r="E154" s="19"/>
      <c r="F154" s="19"/>
      <c r="G154" s="100">
        <f t="shared" si="21"/>
        <v>36351</v>
      </c>
      <c r="H154" s="87">
        <v>36351</v>
      </c>
      <c r="I154" s="87"/>
      <c r="J154" s="87"/>
      <c r="K154" s="62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</row>
    <row r="155" spans="1:58" s="16" customFormat="1" ht="40.75" hidden="1" customHeight="1" x14ac:dyDescent="0.25">
      <c r="A155" s="20" t="s">
        <v>48</v>
      </c>
      <c r="B155" s="20"/>
      <c r="C155" s="20"/>
      <c r="D155" s="21" t="s">
        <v>18</v>
      </c>
      <c r="E155" s="19"/>
      <c r="F155" s="19"/>
      <c r="G155" s="104">
        <f t="shared" si="21"/>
        <v>0</v>
      </c>
      <c r="H155" s="105">
        <f t="shared" ref="H155:J156" si="28">H156</f>
        <v>0</v>
      </c>
      <c r="I155" s="85">
        <f t="shared" si="28"/>
        <v>0</v>
      </c>
      <c r="J155" s="85">
        <f t="shared" si="28"/>
        <v>0</v>
      </c>
      <c r="K155" s="14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</row>
    <row r="156" spans="1:58" s="16" customFormat="1" ht="36" hidden="1" customHeight="1" x14ac:dyDescent="0.25">
      <c r="A156" s="20" t="s">
        <v>47</v>
      </c>
      <c r="B156" s="20"/>
      <c r="C156" s="20"/>
      <c r="D156" s="21" t="s">
        <v>18</v>
      </c>
      <c r="E156" s="19"/>
      <c r="F156" s="19"/>
      <c r="G156" s="104">
        <f t="shared" si="21"/>
        <v>0</v>
      </c>
      <c r="H156" s="105">
        <f t="shared" si="28"/>
        <v>0</v>
      </c>
      <c r="I156" s="85">
        <f t="shared" si="28"/>
        <v>0</v>
      </c>
      <c r="J156" s="85">
        <f t="shared" si="28"/>
        <v>0</v>
      </c>
      <c r="K156" s="14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</row>
    <row r="157" spans="1:58" s="16" customFormat="1" ht="38.9" hidden="1" customHeight="1" x14ac:dyDescent="0.25">
      <c r="A157" s="22" t="s">
        <v>53</v>
      </c>
      <c r="B157" s="22" t="s">
        <v>54</v>
      </c>
      <c r="C157" s="22" t="s">
        <v>9</v>
      </c>
      <c r="D157" s="26" t="s">
        <v>55</v>
      </c>
      <c r="E157" s="13"/>
      <c r="F157" s="13"/>
      <c r="G157" s="104">
        <f t="shared" si="21"/>
        <v>0</v>
      </c>
      <c r="H157" s="105"/>
      <c r="I157" s="85"/>
      <c r="J157" s="85"/>
      <c r="K157" s="14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</row>
    <row r="158" spans="1:58" s="16" customFormat="1" ht="101.25" customHeight="1" x14ac:dyDescent="0.25">
      <c r="A158" s="22"/>
      <c r="B158" s="22"/>
      <c r="C158" s="22"/>
      <c r="D158" s="26"/>
      <c r="E158" s="13" t="s">
        <v>249</v>
      </c>
      <c r="F158" s="13" t="s">
        <v>279</v>
      </c>
      <c r="G158" s="98">
        <f>H158+I158</f>
        <v>1255241</v>
      </c>
      <c r="H158" s="85">
        <f t="shared" ref="H158:J160" si="29">H159</f>
        <v>1255241</v>
      </c>
      <c r="I158" s="85">
        <f t="shared" si="29"/>
        <v>0</v>
      </c>
      <c r="J158" s="85">
        <f t="shared" si="29"/>
        <v>0</v>
      </c>
      <c r="K158" s="14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</row>
    <row r="159" spans="1:58" s="16" customFormat="1" ht="38.9" customHeight="1" x14ac:dyDescent="0.25">
      <c r="A159" s="20" t="s">
        <v>27</v>
      </c>
      <c r="B159" s="20"/>
      <c r="C159" s="20"/>
      <c r="D159" s="21" t="s">
        <v>29</v>
      </c>
      <c r="E159" s="13"/>
      <c r="F159" s="13"/>
      <c r="G159" s="98">
        <f>H159+I159</f>
        <v>1255241</v>
      </c>
      <c r="H159" s="85">
        <f t="shared" si="29"/>
        <v>1255241</v>
      </c>
      <c r="I159" s="85">
        <f t="shared" si="29"/>
        <v>0</v>
      </c>
      <c r="J159" s="85">
        <f t="shared" si="29"/>
        <v>0</v>
      </c>
      <c r="K159" s="14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</row>
    <row r="160" spans="1:58" s="16" customFormat="1" ht="43.5" customHeight="1" x14ac:dyDescent="0.25">
      <c r="A160" s="20" t="s">
        <v>28</v>
      </c>
      <c r="B160" s="11"/>
      <c r="C160" s="11"/>
      <c r="D160" s="45" t="s">
        <v>29</v>
      </c>
      <c r="E160" s="13"/>
      <c r="F160" s="13"/>
      <c r="G160" s="98">
        <f>H160+I160</f>
        <v>1255241</v>
      </c>
      <c r="H160" s="85">
        <f t="shared" si="29"/>
        <v>1255241</v>
      </c>
      <c r="I160" s="85">
        <f t="shared" si="29"/>
        <v>0</v>
      </c>
      <c r="J160" s="85">
        <f t="shared" si="29"/>
        <v>0</v>
      </c>
      <c r="K160" s="14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</row>
    <row r="161" spans="1:58" s="16" customFormat="1" ht="38.9" customHeight="1" x14ac:dyDescent="0.3">
      <c r="A161" s="22" t="s">
        <v>195</v>
      </c>
      <c r="B161" s="22" t="s">
        <v>19</v>
      </c>
      <c r="C161" s="22" t="s">
        <v>9</v>
      </c>
      <c r="D161" s="50" t="s">
        <v>191</v>
      </c>
      <c r="E161" s="13"/>
      <c r="F161" s="13"/>
      <c r="G161" s="100">
        <f>H161+I161</f>
        <v>1255241</v>
      </c>
      <c r="H161" s="87">
        <f>1146603+63827+44811</f>
        <v>1255241</v>
      </c>
      <c r="I161" s="87"/>
      <c r="J161" s="87"/>
      <c r="K161" s="14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</row>
    <row r="162" spans="1:58" s="16" customFormat="1" ht="68.099999999999994" customHeight="1" x14ac:dyDescent="0.25">
      <c r="A162" s="11"/>
      <c r="B162" s="11"/>
      <c r="C162" s="11"/>
      <c r="D162" s="12"/>
      <c r="E162" s="13" t="s">
        <v>250</v>
      </c>
      <c r="F162" s="13" t="s">
        <v>278</v>
      </c>
      <c r="G162" s="98">
        <f>H162+I162</f>
        <v>454849</v>
      </c>
      <c r="H162" s="85">
        <f t="shared" ref="H162:J163" si="30">H163</f>
        <v>454849</v>
      </c>
      <c r="I162" s="85">
        <f t="shared" si="30"/>
        <v>0</v>
      </c>
      <c r="J162" s="85">
        <f t="shared" si="30"/>
        <v>0</v>
      </c>
      <c r="K162" s="14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</row>
    <row r="163" spans="1:58" s="16" customFormat="1" ht="36.700000000000003" x14ac:dyDescent="0.25">
      <c r="A163" s="20" t="s">
        <v>27</v>
      </c>
      <c r="B163" s="20"/>
      <c r="C163" s="20"/>
      <c r="D163" s="21" t="s">
        <v>29</v>
      </c>
      <c r="E163" s="19"/>
      <c r="F163" s="19"/>
      <c r="G163" s="98">
        <f t="shared" si="21"/>
        <v>454849</v>
      </c>
      <c r="H163" s="85">
        <f t="shared" si="30"/>
        <v>454849</v>
      </c>
      <c r="I163" s="85">
        <f t="shared" si="30"/>
        <v>0</v>
      </c>
      <c r="J163" s="85">
        <f t="shared" si="30"/>
        <v>0</v>
      </c>
      <c r="K163" s="14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</row>
    <row r="164" spans="1:58" s="16" customFormat="1" ht="36.700000000000003" x14ac:dyDescent="0.25">
      <c r="A164" s="20" t="s">
        <v>28</v>
      </c>
      <c r="B164" s="20"/>
      <c r="C164" s="20"/>
      <c r="D164" s="21" t="s">
        <v>29</v>
      </c>
      <c r="E164" s="19"/>
      <c r="F164" s="19"/>
      <c r="G164" s="98">
        <f t="shared" si="21"/>
        <v>454849</v>
      </c>
      <c r="H164" s="85">
        <f>H165+H166+H167</f>
        <v>454849</v>
      </c>
      <c r="I164" s="85">
        <f>I165+I166+I167</f>
        <v>0</v>
      </c>
      <c r="J164" s="85">
        <f>J165+J166+J167</f>
        <v>0</v>
      </c>
      <c r="K164" s="14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</row>
    <row r="165" spans="1:58" s="16" customFormat="1" ht="36.700000000000003" x14ac:dyDescent="0.25">
      <c r="A165" s="22" t="s">
        <v>31</v>
      </c>
      <c r="B165" s="22" t="s">
        <v>32</v>
      </c>
      <c r="C165" s="22" t="s">
        <v>14</v>
      </c>
      <c r="D165" s="26" t="s">
        <v>85</v>
      </c>
      <c r="E165" s="19"/>
      <c r="F165" s="19"/>
      <c r="G165" s="100">
        <f t="shared" si="21"/>
        <v>92980</v>
      </c>
      <c r="H165" s="87">
        <v>92980</v>
      </c>
      <c r="I165" s="87"/>
      <c r="J165" s="87"/>
      <c r="K165" s="14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</row>
    <row r="166" spans="1:58" s="16" customFormat="1" ht="55.05" x14ac:dyDescent="0.25">
      <c r="A166" s="22" t="s">
        <v>86</v>
      </c>
      <c r="B166" s="22" t="s">
        <v>40</v>
      </c>
      <c r="C166" s="22" t="s">
        <v>14</v>
      </c>
      <c r="D166" s="26" t="s">
        <v>87</v>
      </c>
      <c r="E166" s="19"/>
      <c r="F166" s="19"/>
      <c r="G166" s="100">
        <f t="shared" si="21"/>
        <v>55485</v>
      </c>
      <c r="H166" s="87">
        <v>55485</v>
      </c>
      <c r="I166" s="87"/>
      <c r="J166" s="87"/>
      <c r="K166" s="14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</row>
    <row r="167" spans="1:58" s="119" customFormat="1" ht="55.05" x14ac:dyDescent="0.25">
      <c r="A167" s="11" t="s">
        <v>196</v>
      </c>
      <c r="B167" s="11" t="s">
        <v>42</v>
      </c>
      <c r="C167" s="11" t="s">
        <v>14</v>
      </c>
      <c r="D167" s="12" t="s">
        <v>43</v>
      </c>
      <c r="E167" s="19"/>
      <c r="F167" s="19"/>
      <c r="G167" s="136">
        <f t="shared" si="21"/>
        <v>306384</v>
      </c>
      <c r="H167" s="137">
        <v>306384</v>
      </c>
      <c r="I167" s="135"/>
      <c r="J167" s="135"/>
      <c r="K167" s="117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</row>
    <row r="168" spans="1:58" s="16" customFormat="1" ht="66.25" customHeight="1" x14ac:dyDescent="0.25">
      <c r="A168" s="11"/>
      <c r="B168" s="11"/>
      <c r="C168" s="11"/>
      <c r="D168" s="12"/>
      <c r="E168" s="101" t="s">
        <v>319</v>
      </c>
      <c r="F168" s="155" t="s">
        <v>337</v>
      </c>
      <c r="G168" s="98">
        <f t="shared" si="21"/>
        <v>734671</v>
      </c>
      <c r="H168" s="85">
        <f>H170</f>
        <v>444671</v>
      </c>
      <c r="I168" s="85">
        <f>I170</f>
        <v>290000</v>
      </c>
      <c r="J168" s="85">
        <f>J170</f>
        <v>0</v>
      </c>
      <c r="K168" s="14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</row>
    <row r="169" spans="1:58" s="16" customFormat="1" ht="23.1" x14ac:dyDescent="0.25">
      <c r="A169" s="11"/>
      <c r="B169" s="11"/>
      <c r="C169" s="11"/>
      <c r="D169" s="12"/>
      <c r="E169" s="19" t="s">
        <v>34</v>
      </c>
      <c r="F169" s="19"/>
      <c r="G169" s="98">
        <f t="shared" si="21"/>
        <v>0</v>
      </c>
      <c r="H169" s="85"/>
      <c r="I169" s="85"/>
      <c r="J169" s="85"/>
      <c r="K169" s="14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</row>
    <row r="170" spans="1:58" s="16" customFormat="1" ht="61.5" customHeight="1" x14ac:dyDescent="0.25">
      <c r="A170" s="20" t="s">
        <v>103</v>
      </c>
      <c r="B170" s="11"/>
      <c r="C170" s="11"/>
      <c r="D170" s="45" t="s">
        <v>23</v>
      </c>
      <c r="E170" s="19"/>
      <c r="F170" s="19"/>
      <c r="G170" s="98">
        <f t="shared" si="21"/>
        <v>734671</v>
      </c>
      <c r="H170" s="99">
        <f t="shared" ref="H170:J170" si="31">H171</f>
        <v>444671</v>
      </c>
      <c r="I170" s="99">
        <f t="shared" si="31"/>
        <v>290000</v>
      </c>
      <c r="J170" s="99">
        <f t="shared" si="31"/>
        <v>0</v>
      </c>
      <c r="K170" s="14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</row>
    <row r="171" spans="1:58" s="16" customFormat="1" ht="62.5" customHeight="1" x14ac:dyDescent="0.25">
      <c r="A171" s="20" t="s">
        <v>102</v>
      </c>
      <c r="B171" s="11"/>
      <c r="C171" s="11"/>
      <c r="D171" s="45" t="s">
        <v>23</v>
      </c>
      <c r="E171" s="19"/>
      <c r="F171" s="19"/>
      <c r="G171" s="98">
        <f>H171+I171</f>
        <v>734671</v>
      </c>
      <c r="H171" s="99">
        <f>H172+H173</f>
        <v>444671</v>
      </c>
      <c r="I171" s="99">
        <f>I172+I173+I174</f>
        <v>290000</v>
      </c>
      <c r="J171" s="99">
        <f>J172+J173+J174</f>
        <v>0</v>
      </c>
      <c r="K171" s="14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</row>
    <row r="172" spans="1:58" s="16" customFormat="1" ht="43.5" hidden="1" customHeight="1" x14ac:dyDescent="0.3">
      <c r="A172" s="140" t="s">
        <v>96</v>
      </c>
      <c r="B172" s="140" t="s">
        <v>41</v>
      </c>
      <c r="C172" s="140" t="s">
        <v>15</v>
      </c>
      <c r="D172" s="141" t="s">
        <v>73</v>
      </c>
      <c r="E172" s="142"/>
      <c r="F172" s="142"/>
      <c r="G172" s="143">
        <f t="shared" ref="G172:G173" si="32">H172+I172</f>
        <v>0</v>
      </c>
      <c r="H172" s="144"/>
      <c r="I172" s="144"/>
      <c r="J172" s="144"/>
      <c r="K172" s="14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</row>
    <row r="173" spans="1:58" s="16" customFormat="1" ht="24.65" customHeight="1" x14ac:dyDescent="0.25">
      <c r="A173" s="22" t="s">
        <v>312</v>
      </c>
      <c r="B173" s="22" t="s">
        <v>313</v>
      </c>
      <c r="C173" s="22" t="s">
        <v>314</v>
      </c>
      <c r="D173" s="73" t="s">
        <v>315</v>
      </c>
      <c r="E173" s="139"/>
      <c r="F173" s="139"/>
      <c r="G173" s="100">
        <f t="shared" si="32"/>
        <v>444671</v>
      </c>
      <c r="H173" s="87">
        <f>500000-48329-7000</f>
        <v>444671</v>
      </c>
      <c r="I173" s="87"/>
      <c r="J173" s="87"/>
      <c r="K173" s="14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</row>
    <row r="174" spans="1:58" s="170" customFormat="1" ht="39.25" customHeight="1" x14ac:dyDescent="0.25">
      <c r="A174" s="171" t="s">
        <v>122</v>
      </c>
      <c r="B174" s="171" t="s">
        <v>119</v>
      </c>
      <c r="C174" s="171" t="s">
        <v>120</v>
      </c>
      <c r="D174" s="197" t="s">
        <v>121</v>
      </c>
      <c r="E174" s="174"/>
      <c r="F174" s="174"/>
      <c r="G174" s="100">
        <f>H174+I174</f>
        <v>290000</v>
      </c>
      <c r="H174" s="85"/>
      <c r="I174" s="87">
        <v>290000</v>
      </c>
      <c r="J174" s="87"/>
      <c r="K174" s="168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</row>
    <row r="175" spans="1:58" s="203" customFormat="1" ht="99" hidden="1" customHeight="1" x14ac:dyDescent="0.25">
      <c r="A175" s="198"/>
      <c r="B175" s="198"/>
      <c r="C175" s="198"/>
      <c r="D175" s="199"/>
      <c r="E175" s="200" t="s">
        <v>194</v>
      </c>
      <c r="F175" s="200" t="s">
        <v>169</v>
      </c>
      <c r="G175" s="104">
        <f>H175+I175</f>
        <v>0</v>
      </c>
      <c r="H175" s="105">
        <f>H176+H181</f>
        <v>0</v>
      </c>
      <c r="I175" s="105">
        <f>I176+I181</f>
        <v>0</v>
      </c>
      <c r="J175" s="105">
        <f>J176+J181</f>
        <v>0</v>
      </c>
      <c r="K175" s="201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</row>
    <row r="176" spans="1:58" s="203" customFormat="1" ht="23.1" hidden="1" x14ac:dyDescent="0.25">
      <c r="A176" s="198" t="s">
        <v>52</v>
      </c>
      <c r="B176" s="198"/>
      <c r="C176" s="198"/>
      <c r="D176" s="204" t="s">
        <v>24</v>
      </c>
      <c r="E176" s="205"/>
      <c r="F176" s="205"/>
      <c r="G176" s="104">
        <f>H176+I176</f>
        <v>0</v>
      </c>
      <c r="H176" s="105">
        <f>H177</f>
        <v>0</v>
      </c>
      <c r="I176" s="105">
        <f>I177</f>
        <v>0</v>
      </c>
      <c r="J176" s="105">
        <f>J177</f>
        <v>0</v>
      </c>
      <c r="K176" s="201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</row>
    <row r="177" spans="1:58" s="203" customFormat="1" ht="23.1" hidden="1" x14ac:dyDescent="0.25">
      <c r="A177" s="198" t="s">
        <v>51</v>
      </c>
      <c r="B177" s="198"/>
      <c r="C177" s="198"/>
      <c r="D177" s="204" t="s">
        <v>24</v>
      </c>
      <c r="E177" s="205"/>
      <c r="F177" s="205"/>
      <c r="G177" s="104">
        <f t="shared" ref="G177:G213" si="33">H177+I177</f>
        <v>0</v>
      </c>
      <c r="H177" s="105">
        <f>H178+H180</f>
        <v>0</v>
      </c>
      <c r="I177" s="105">
        <f>I178+I180</f>
        <v>0</v>
      </c>
      <c r="J177" s="105">
        <f>J178+J180</f>
        <v>0</v>
      </c>
      <c r="K177" s="201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</row>
    <row r="178" spans="1:58" s="203" customFormat="1" ht="23.1" hidden="1" x14ac:dyDescent="0.25">
      <c r="A178" s="206" t="s">
        <v>161</v>
      </c>
      <c r="B178" s="206" t="s">
        <v>162</v>
      </c>
      <c r="C178" s="206" t="s">
        <v>163</v>
      </c>
      <c r="D178" s="207" t="s">
        <v>164</v>
      </c>
      <c r="E178" s="205"/>
      <c r="F178" s="205"/>
      <c r="G178" s="104">
        <f t="shared" si="33"/>
        <v>0</v>
      </c>
      <c r="H178" s="105"/>
      <c r="I178" s="105"/>
      <c r="J178" s="105"/>
      <c r="K178" s="201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</row>
    <row r="179" spans="1:58" s="209" customFormat="1" ht="55.05" hidden="1" x14ac:dyDescent="0.3">
      <c r="A179" s="206"/>
      <c r="B179" s="206"/>
      <c r="C179" s="206"/>
      <c r="D179" s="208" t="s">
        <v>168</v>
      </c>
      <c r="E179" s="190"/>
      <c r="F179" s="190"/>
      <c r="G179" s="104">
        <f t="shared" si="33"/>
        <v>0</v>
      </c>
      <c r="H179" s="105"/>
      <c r="I179" s="105"/>
      <c r="J179" s="105"/>
      <c r="K179" s="201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</row>
    <row r="180" spans="1:58" s="214" customFormat="1" ht="165.1" hidden="1" x14ac:dyDescent="0.25">
      <c r="A180" s="210" t="s">
        <v>184</v>
      </c>
      <c r="B180" s="210" t="s">
        <v>166</v>
      </c>
      <c r="C180" s="210" t="s">
        <v>35</v>
      </c>
      <c r="D180" s="211" t="s">
        <v>165</v>
      </c>
      <c r="E180" s="212"/>
      <c r="F180" s="190"/>
      <c r="G180" s="104">
        <f t="shared" si="33"/>
        <v>0</v>
      </c>
      <c r="H180" s="105"/>
      <c r="I180" s="105"/>
      <c r="J180" s="105"/>
      <c r="K180" s="213"/>
    </row>
    <row r="181" spans="1:58" s="214" customFormat="1" ht="55.05" hidden="1" x14ac:dyDescent="0.25">
      <c r="A181" s="198" t="s">
        <v>103</v>
      </c>
      <c r="B181" s="215"/>
      <c r="C181" s="215"/>
      <c r="D181" s="204" t="s">
        <v>23</v>
      </c>
      <c r="E181" s="216"/>
      <c r="F181" s="217"/>
      <c r="G181" s="218">
        <f t="shared" si="33"/>
        <v>0</v>
      </c>
      <c r="H181" s="105">
        <f t="shared" ref="H181:J182" si="34">H182</f>
        <v>0</v>
      </c>
      <c r="I181" s="105">
        <f t="shared" si="34"/>
        <v>0</v>
      </c>
      <c r="J181" s="105">
        <f t="shared" si="34"/>
        <v>0</v>
      </c>
      <c r="K181" s="213"/>
    </row>
    <row r="182" spans="1:58" s="214" customFormat="1" ht="55.05" hidden="1" x14ac:dyDescent="0.25">
      <c r="A182" s="198" t="s">
        <v>102</v>
      </c>
      <c r="B182" s="215"/>
      <c r="C182" s="215"/>
      <c r="D182" s="204" t="s">
        <v>23</v>
      </c>
      <c r="E182" s="216"/>
      <c r="F182" s="217"/>
      <c r="G182" s="218">
        <f t="shared" si="33"/>
        <v>0</v>
      </c>
      <c r="H182" s="105">
        <f t="shared" si="34"/>
        <v>0</v>
      </c>
      <c r="I182" s="105">
        <f t="shared" si="34"/>
        <v>0</v>
      </c>
      <c r="J182" s="105">
        <f t="shared" si="34"/>
        <v>0</v>
      </c>
      <c r="K182" s="213"/>
    </row>
    <row r="183" spans="1:58" s="214" customFormat="1" ht="23.1" hidden="1" x14ac:dyDescent="0.3">
      <c r="A183" s="219" t="s">
        <v>100</v>
      </c>
      <c r="B183" s="210" t="s">
        <v>88</v>
      </c>
      <c r="C183" s="210" t="s">
        <v>44</v>
      </c>
      <c r="D183" s="220" t="s">
        <v>89</v>
      </c>
      <c r="E183" s="216"/>
      <c r="F183" s="217"/>
      <c r="G183" s="218">
        <f t="shared" si="33"/>
        <v>0</v>
      </c>
      <c r="H183" s="105"/>
      <c r="I183" s="105"/>
      <c r="J183" s="105"/>
      <c r="K183" s="213"/>
    </row>
    <row r="184" spans="1:58" s="224" customFormat="1" ht="72" hidden="1" customHeight="1" x14ac:dyDescent="0.3">
      <c r="A184" s="221"/>
      <c r="B184" s="210"/>
      <c r="C184" s="222"/>
      <c r="D184" s="223"/>
      <c r="E184" s="190" t="s">
        <v>229</v>
      </c>
      <c r="F184" s="190" t="s">
        <v>230</v>
      </c>
      <c r="G184" s="104">
        <f t="shared" si="33"/>
        <v>0</v>
      </c>
      <c r="H184" s="105">
        <f t="shared" ref="H184:J185" si="35">H185</f>
        <v>0</v>
      </c>
      <c r="I184" s="105">
        <f t="shared" si="35"/>
        <v>0</v>
      </c>
      <c r="J184" s="105">
        <f t="shared" si="35"/>
        <v>0</v>
      </c>
      <c r="K184" s="213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  <c r="Y184" s="214"/>
      <c r="Z184" s="214"/>
      <c r="AA184" s="214"/>
      <c r="AB184" s="214"/>
      <c r="AC184" s="214"/>
      <c r="AD184" s="214"/>
      <c r="AE184" s="214"/>
      <c r="AF184" s="214"/>
      <c r="AG184" s="214"/>
      <c r="AH184" s="214"/>
      <c r="AI184" s="214"/>
      <c r="AJ184" s="214"/>
      <c r="AK184" s="214"/>
      <c r="AL184" s="214"/>
      <c r="AM184" s="214"/>
      <c r="AN184" s="214"/>
      <c r="AO184" s="214"/>
      <c r="AP184" s="214"/>
      <c r="AQ184" s="214"/>
      <c r="AR184" s="214"/>
      <c r="AS184" s="214"/>
      <c r="AT184" s="214"/>
      <c r="AU184" s="214"/>
      <c r="AV184" s="214"/>
      <c r="AW184" s="214"/>
      <c r="AX184" s="214"/>
      <c r="AY184" s="214"/>
      <c r="AZ184" s="214"/>
      <c r="BA184" s="214"/>
      <c r="BB184" s="214"/>
      <c r="BC184" s="214"/>
      <c r="BD184" s="214"/>
      <c r="BE184" s="214"/>
      <c r="BF184" s="214"/>
    </row>
    <row r="185" spans="1:58" s="224" customFormat="1" ht="36.700000000000003" hidden="1" x14ac:dyDescent="0.3">
      <c r="A185" s="198" t="s">
        <v>64</v>
      </c>
      <c r="B185" s="206"/>
      <c r="C185" s="225"/>
      <c r="D185" s="226" t="s">
        <v>33</v>
      </c>
      <c r="E185" s="190"/>
      <c r="F185" s="190"/>
      <c r="G185" s="104">
        <f t="shared" si="33"/>
        <v>0</v>
      </c>
      <c r="H185" s="105">
        <f t="shared" si="35"/>
        <v>0</v>
      </c>
      <c r="I185" s="105">
        <f t="shared" si="35"/>
        <v>0</v>
      </c>
      <c r="J185" s="105">
        <f t="shared" si="35"/>
        <v>0</v>
      </c>
      <c r="K185" s="213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  <c r="Y185" s="214"/>
      <c r="Z185" s="214"/>
      <c r="AA185" s="214"/>
      <c r="AB185" s="214"/>
      <c r="AC185" s="214"/>
      <c r="AD185" s="214"/>
      <c r="AE185" s="214"/>
      <c r="AF185" s="214"/>
      <c r="AG185" s="214"/>
      <c r="AH185" s="214"/>
      <c r="AI185" s="214"/>
      <c r="AJ185" s="214"/>
      <c r="AK185" s="214"/>
      <c r="AL185" s="214"/>
      <c r="AM185" s="214"/>
      <c r="AN185" s="214"/>
      <c r="AO185" s="214"/>
      <c r="AP185" s="214"/>
      <c r="AQ185" s="214"/>
      <c r="AR185" s="214"/>
      <c r="AS185" s="214"/>
      <c r="AT185" s="214"/>
      <c r="AU185" s="214"/>
      <c r="AV185" s="214"/>
      <c r="AW185" s="214"/>
      <c r="AX185" s="214"/>
      <c r="AY185" s="214"/>
      <c r="AZ185" s="214"/>
      <c r="BA185" s="214"/>
      <c r="BB185" s="214"/>
      <c r="BC185" s="214"/>
      <c r="BD185" s="214"/>
      <c r="BE185" s="214"/>
      <c r="BF185" s="214"/>
    </row>
    <row r="186" spans="1:58" s="224" customFormat="1" ht="36.700000000000003" hidden="1" x14ac:dyDescent="0.3">
      <c r="A186" s="198" t="s">
        <v>63</v>
      </c>
      <c r="B186" s="210"/>
      <c r="C186" s="222"/>
      <c r="D186" s="223" t="s">
        <v>33</v>
      </c>
      <c r="E186" s="190"/>
      <c r="F186" s="190"/>
      <c r="G186" s="104">
        <f t="shared" si="33"/>
        <v>0</v>
      </c>
      <c r="H186" s="105">
        <f>H187</f>
        <v>0</v>
      </c>
      <c r="I186" s="105">
        <f>I188</f>
        <v>0</v>
      </c>
      <c r="J186" s="105">
        <f>J188</f>
        <v>0</v>
      </c>
      <c r="K186" s="213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  <c r="Y186" s="214"/>
      <c r="Z186" s="214"/>
      <c r="AA186" s="214"/>
      <c r="AB186" s="214"/>
      <c r="AC186" s="214"/>
      <c r="AD186" s="214"/>
      <c r="AE186" s="214"/>
      <c r="AF186" s="214"/>
      <c r="AG186" s="214"/>
      <c r="AH186" s="214"/>
      <c r="AI186" s="214"/>
      <c r="AJ186" s="214"/>
      <c r="AK186" s="214"/>
      <c r="AL186" s="214"/>
      <c r="AM186" s="214"/>
      <c r="AN186" s="214"/>
      <c r="AO186" s="214"/>
      <c r="AP186" s="214"/>
      <c r="AQ186" s="214"/>
      <c r="AR186" s="214"/>
      <c r="AS186" s="214"/>
      <c r="AT186" s="214"/>
      <c r="AU186" s="214"/>
      <c r="AV186" s="214"/>
      <c r="AW186" s="214"/>
      <c r="AX186" s="214"/>
      <c r="AY186" s="214"/>
      <c r="AZ186" s="214"/>
      <c r="BA186" s="214"/>
      <c r="BB186" s="214"/>
      <c r="BC186" s="214"/>
      <c r="BD186" s="214"/>
      <c r="BE186" s="214"/>
      <c r="BF186" s="214"/>
    </row>
    <row r="187" spans="1:58" s="224" customFormat="1" ht="36.700000000000003" hidden="1" x14ac:dyDescent="0.25">
      <c r="A187" s="210" t="s">
        <v>144</v>
      </c>
      <c r="B187" s="210" t="s">
        <v>105</v>
      </c>
      <c r="C187" s="210" t="s">
        <v>13</v>
      </c>
      <c r="D187" s="227" t="s">
        <v>145</v>
      </c>
      <c r="E187" s="190"/>
      <c r="F187" s="190"/>
      <c r="G187" s="104">
        <f t="shared" si="33"/>
        <v>0</v>
      </c>
      <c r="H187" s="107"/>
      <c r="I187" s="105"/>
      <c r="J187" s="105"/>
      <c r="K187" s="213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  <c r="Y187" s="214"/>
      <c r="Z187" s="214"/>
      <c r="AA187" s="214"/>
      <c r="AB187" s="214"/>
      <c r="AC187" s="214"/>
      <c r="AD187" s="214"/>
      <c r="AE187" s="214"/>
      <c r="AF187" s="214"/>
      <c r="AG187" s="214"/>
      <c r="AH187" s="214"/>
      <c r="AI187" s="214"/>
      <c r="AJ187" s="214"/>
      <c r="AK187" s="214"/>
      <c r="AL187" s="214"/>
      <c r="AM187" s="214"/>
      <c r="AN187" s="214"/>
      <c r="AO187" s="214"/>
      <c r="AP187" s="214"/>
      <c r="AQ187" s="214"/>
      <c r="AR187" s="214"/>
      <c r="AS187" s="214"/>
      <c r="AT187" s="214"/>
      <c r="AU187" s="214"/>
      <c r="AV187" s="214"/>
      <c r="AW187" s="214"/>
      <c r="AX187" s="214"/>
      <c r="AY187" s="214"/>
      <c r="AZ187" s="214"/>
      <c r="BA187" s="214"/>
      <c r="BB187" s="214"/>
      <c r="BC187" s="214"/>
      <c r="BD187" s="214"/>
      <c r="BE187" s="214"/>
      <c r="BF187" s="214"/>
    </row>
    <row r="188" spans="1:58" s="224" customFormat="1" ht="146.75" hidden="1" x14ac:dyDescent="0.3">
      <c r="A188" s="210" t="s">
        <v>90</v>
      </c>
      <c r="B188" s="210" t="s">
        <v>91</v>
      </c>
      <c r="C188" s="210" t="s">
        <v>35</v>
      </c>
      <c r="D188" s="228" t="s">
        <v>92</v>
      </c>
      <c r="E188" s="190"/>
      <c r="F188" s="190"/>
      <c r="G188" s="104">
        <f t="shared" si="33"/>
        <v>0</v>
      </c>
      <c r="H188" s="105"/>
      <c r="I188" s="105"/>
      <c r="J188" s="105"/>
      <c r="K188" s="213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  <c r="Y188" s="214"/>
      <c r="Z188" s="214"/>
      <c r="AA188" s="214"/>
      <c r="AB188" s="214"/>
      <c r="AC188" s="214"/>
      <c r="AD188" s="214"/>
      <c r="AE188" s="214"/>
      <c r="AF188" s="214"/>
      <c r="AG188" s="214"/>
      <c r="AH188" s="214"/>
      <c r="AI188" s="214"/>
      <c r="AJ188" s="214"/>
      <c r="AK188" s="214"/>
      <c r="AL188" s="214"/>
      <c r="AM188" s="214"/>
      <c r="AN188" s="214"/>
      <c r="AO188" s="214"/>
      <c r="AP188" s="214"/>
      <c r="AQ188" s="214"/>
      <c r="AR188" s="214"/>
      <c r="AS188" s="214"/>
      <c r="AT188" s="214"/>
      <c r="AU188" s="214"/>
      <c r="AV188" s="214"/>
      <c r="AW188" s="214"/>
      <c r="AX188" s="214"/>
      <c r="AY188" s="214"/>
      <c r="AZ188" s="214"/>
      <c r="BA188" s="214"/>
      <c r="BB188" s="214"/>
      <c r="BC188" s="214"/>
      <c r="BD188" s="214"/>
      <c r="BE188" s="214"/>
      <c r="BF188" s="214"/>
    </row>
    <row r="189" spans="1:58" s="224" customFormat="1" ht="36.700000000000003" hidden="1" x14ac:dyDescent="0.3">
      <c r="A189" s="221"/>
      <c r="B189" s="210"/>
      <c r="C189" s="229"/>
      <c r="D189" s="223"/>
      <c r="E189" s="190" t="s">
        <v>159</v>
      </c>
      <c r="F189" s="230" t="s">
        <v>204</v>
      </c>
      <c r="G189" s="104">
        <f t="shared" si="33"/>
        <v>0</v>
      </c>
      <c r="H189" s="105">
        <f t="shared" ref="H189:J190" si="36">H190</f>
        <v>0</v>
      </c>
      <c r="I189" s="105">
        <f t="shared" si="36"/>
        <v>0</v>
      </c>
      <c r="J189" s="105">
        <f t="shared" si="36"/>
        <v>0</v>
      </c>
      <c r="K189" s="213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4"/>
      <c r="AG189" s="214"/>
      <c r="AH189" s="214"/>
      <c r="AI189" s="214"/>
      <c r="AJ189" s="214"/>
      <c r="AK189" s="214"/>
      <c r="AL189" s="214"/>
      <c r="AM189" s="214"/>
      <c r="AN189" s="214"/>
      <c r="AO189" s="214"/>
      <c r="AP189" s="214"/>
      <c r="AQ189" s="214"/>
      <c r="AR189" s="214"/>
      <c r="AS189" s="214"/>
      <c r="AT189" s="214"/>
      <c r="AU189" s="214"/>
      <c r="AV189" s="214"/>
      <c r="AW189" s="214"/>
      <c r="AX189" s="214"/>
      <c r="AY189" s="214"/>
      <c r="AZ189" s="214"/>
      <c r="BA189" s="214"/>
      <c r="BB189" s="214"/>
      <c r="BC189" s="214"/>
      <c r="BD189" s="214"/>
      <c r="BE189" s="214"/>
      <c r="BF189" s="214"/>
    </row>
    <row r="190" spans="1:58" s="224" customFormat="1" ht="36.700000000000003" hidden="1" x14ac:dyDescent="0.3">
      <c r="A190" s="231" t="s">
        <v>64</v>
      </c>
      <c r="B190" s="206"/>
      <c r="C190" s="225"/>
      <c r="D190" s="226" t="s">
        <v>33</v>
      </c>
      <c r="E190" s="190"/>
      <c r="F190" s="190"/>
      <c r="G190" s="104">
        <f t="shared" si="33"/>
        <v>0</v>
      </c>
      <c r="H190" s="105">
        <f t="shared" si="36"/>
        <v>0</v>
      </c>
      <c r="I190" s="105">
        <f t="shared" si="36"/>
        <v>0</v>
      </c>
      <c r="J190" s="105">
        <f t="shared" si="36"/>
        <v>0</v>
      </c>
      <c r="K190" s="213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  <c r="Y190" s="214"/>
      <c r="Z190" s="214"/>
      <c r="AA190" s="214"/>
      <c r="AB190" s="214"/>
      <c r="AC190" s="214"/>
      <c r="AD190" s="214"/>
      <c r="AE190" s="214"/>
      <c r="AF190" s="214"/>
      <c r="AG190" s="214"/>
      <c r="AH190" s="214"/>
      <c r="AI190" s="214"/>
      <c r="AJ190" s="214"/>
      <c r="AK190" s="214"/>
      <c r="AL190" s="214"/>
      <c r="AM190" s="214"/>
      <c r="AN190" s="214"/>
      <c r="AO190" s="214"/>
      <c r="AP190" s="214"/>
      <c r="AQ190" s="214"/>
      <c r="AR190" s="214"/>
      <c r="AS190" s="214"/>
      <c r="AT190" s="214"/>
      <c r="AU190" s="214"/>
      <c r="AV190" s="214"/>
      <c r="AW190" s="214"/>
      <c r="AX190" s="214"/>
      <c r="AY190" s="214"/>
      <c r="AZ190" s="214"/>
      <c r="BA190" s="214"/>
      <c r="BB190" s="214"/>
      <c r="BC190" s="214"/>
      <c r="BD190" s="214"/>
      <c r="BE190" s="214"/>
      <c r="BF190" s="214"/>
    </row>
    <row r="191" spans="1:58" s="224" customFormat="1" ht="36.700000000000003" hidden="1" x14ac:dyDescent="0.3">
      <c r="A191" s="210" t="s">
        <v>201</v>
      </c>
      <c r="B191" s="210" t="s">
        <v>179</v>
      </c>
      <c r="C191" s="210" t="s">
        <v>185</v>
      </c>
      <c r="D191" s="232" t="s">
        <v>180</v>
      </c>
      <c r="E191" s="190"/>
      <c r="F191" s="190"/>
      <c r="G191" s="106">
        <f t="shared" si="33"/>
        <v>0</v>
      </c>
      <c r="H191" s="107"/>
      <c r="I191" s="105"/>
      <c r="J191" s="105"/>
      <c r="K191" s="213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</row>
    <row r="192" spans="1:58" s="224" customFormat="1" ht="55.05" hidden="1" x14ac:dyDescent="0.3">
      <c r="A192" s="210"/>
      <c r="B192" s="210"/>
      <c r="C192" s="210"/>
      <c r="D192" s="233"/>
      <c r="E192" s="190" t="s">
        <v>125</v>
      </c>
      <c r="F192" s="190"/>
      <c r="G192" s="218">
        <f t="shared" si="33"/>
        <v>0</v>
      </c>
      <c r="H192" s="105">
        <f t="shared" ref="H192:J193" si="37">H193</f>
        <v>0</v>
      </c>
      <c r="I192" s="105">
        <f t="shared" si="37"/>
        <v>0</v>
      </c>
      <c r="J192" s="105">
        <f t="shared" si="37"/>
        <v>0</v>
      </c>
      <c r="K192" s="213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</row>
    <row r="193" spans="1:58" s="224" customFormat="1" ht="36.700000000000003" hidden="1" x14ac:dyDescent="0.25">
      <c r="A193" s="198" t="s">
        <v>48</v>
      </c>
      <c r="B193" s="198"/>
      <c r="C193" s="198"/>
      <c r="D193" s="234" t="s">
        <v>18</v>
      </c>
      <c r="E193" s="190"/>
      <c r="F193" s="190"/>
      <c r="G193" s="218">
        <f t="shared" si="33"/>
        <v>0</v>
      </c>
      <c r="H193" s="105">
        <f t="shared" si="37"/>
        <v>0</v>
      </c>
      <c r="I193" s="105">
        <f t="shared" si="37"/>
        <v>0</v>
      </c>
      <c r="J193" s="105">
        <f t="shared" si="37"/>
        <v>0</v>
      </c>
      <c r="K193" s="213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</row>
    <row r="194" spans="1:58" s="224" customFormat="1" ht="36.700000000000003" hidden="1" x14ac:dyDescent="0.25">
      <c r="A194" s="210" t="s">
        <v>126</v>
      </c>
      <c r="B194" s="210" t="s">
        <v>127</v>
      </c>
      <c r="C194" s="210" t="s">
        <v>128</v>
      </c>
      <c r="D194" s="235" t="s">
        <v>129</v>
      </c>
      <c r="E194" s="190"/>
      <c r="F194" s="190"/>
      <c r="G194" s="218">
        <f t="shared" si="33"/>
        <v>0</v>
      </c>
      <c r="H194" s="105"/>
      <c r="I194" s="105"/>
      <c r="J194" s="105"/>
      <c r="K194" s="213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4"/>
      <c r="AB194" s="214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</row>
    <row r="195" spans="1:58" s="170" customFormat="1" ht="99.7" customHeight="1" x14ac:dyDescent="0.25">
      <c r="A195" s="171"/>
      <c r="B195" s="171"/>
      <c r="C195" s="171"/>
      <c r="D195" s="236"/>
      <c r="E195" s="101" t="s">
        <v>355</v>
      </c>
      <c r="F195" s="101" t="s">
        <v>356</v>
      </c>
      <c r="G195" s="98">
        <f>H195+I195</f>
        <v>1684565</v>
      </c>
      <c r="H195" s="85">
        <f>H196+H201</f>
        <v>892120</v>
      </c>
      <c r="I195" s="85">
        <f>I196+I201</f>
        <v>792445</v>
      </c>
      <c r="J195" s="85">
        <f t="shared" ref="J195" si="38">J196+J201</f>
        <v>792445</v>
      </c>
      <c r="K195" s="168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</row>
    <row r="196" spans="1:58" s="170" customFormat="1" ht="42.8" customHeight="1" x14ac:dyDescent="0.3">
      <c r="A196" s="237" t="s">
        <v>64</v>
      </c>
      <c r="B196" s="193"/>
      <c r="C196" s="238"/>
      <c r="D196" s="239" t="s">
        <v>33</v>
      </c>
      <c r="E196" s="101"/>
      <c r="F196" s="101"/>
      <c r="G196" s="98">
        <f t="shared" si="33"/>
        <v>1576900</v>
      </c>
      <c r="H196" s="85">
        <f>H197</f>
        <v>892120</v>
      </c>
      <c r="I196" s="85">
        <f t="shared" ref="I196:J196" si="39">I197</f>
        <v>684780</v>
      </c>
      <c r="J196" s="85">
        <f t="shared" si="39"/>
        <v>684780</v>
      </c>
      <c r="K196" s="168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</row>
    <row r="197" spans="1:58" s="170" customFormat="1" ht="45" customHeight="1" x14ac:dyDescent="0.25">
      <c r="A197" s="164" t="s">
        <v>63</v>
      </c>
      <c r="B197" s="164"/>
      <c r="C197" s="164"/>
      <c r="D197" s="166" t="s">
        <v>33</v>
      </c>
      <c r="E197" s="167"/>
      <c r="F197" s="167"/>
      <c r="G197" s="87">
        <f>G200+G199+G198</f>
        <v>1576900</v>
      </c>
      <c r="H197" s="87">
        <f>H200+H199+H198</f>
        <v>892120</v>
      </c>
      <c r="I197" s="87">
        <f t="shared" ref="I197:J197" si="40">I200+I199+I198</f>
        <v>684780</v>
      </c>
      <c r="J197" s="87">
        <f t="shared" si="40"/>
        <v>684780</v>
      </c>
      <c r="K197" s="168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</row>
    <row r="198" spans="1:58" s="16" customFormat="1" ht="27.7" customHeight="1" x14ac:dyDescent="0.3">
      <c r="A198" s="22" t="s">
        <v>224</v>
      </c>
      <c r="B198" s="22" t="s">
        <v>225</v>
      </c>
      <c r="C198" s="22" t="s">
        <v>226</v>
      </c>
      <c r="D198" s="32" t="s">
        <v>227</v>
      </c>
      <c r="E198" s="13"/>
      <c r="F198" s="13"/>
      <c r="G198" s="136">
        <f>H198+I198</f>
        <v>435600</v>
      </c>
      <c r="H198" s="137">
        <v>435600</v>
      </c>
      <c r="I198" s="137"/>
      <c r="J198" s="137"/>
      <c r="K198" s="14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</row>
    <row r="199" spans="1:58" s="224" customFormat="1" ht="45" customHeight="1" x14ac:dyDescent="0.25">
      <c r="A199" s="171" t="s">
        <v>131</v>
      </c>
      <c r="B199" s="171" t="s">
        <v>71</v>
      </c>
      <c r="C199" s="171" t="s">
        <v>4</v>
      </c>
      <c r="D199" s="240" t="s">
        <v>72</v>
      </c>
      <c r="E199" s="241"/>
      <c r="F199" s="241"/>
      <c r="G199" s="100">
        <f>H199+I199</f>
        <v>1141300</v>
      </c>
      <c r="H199" s="87">
        <v>456520</v>
      </c>
      <c r="I199" s="87">
        <v>684780</v>
      </c>
      <c r="J199" s="87">
        <v>684780</v>
      </c>
      <c r="K199" s="213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  <c r="X199" s="214"/>
      <c r="Y199" s="214"/>
      <c r="Z199" s="214"/>
      <c r="AA199" s="214"/>
      <c r="AB199" s="214"/>
      <c r="AC199" s="214"/>
      <c r="AD199" s="214"/>
      <c r="AE199" s="214"/>
      <c r="AF199" s="214"/>
      <c r="AG199" s="214"/>
      <c r="AH199" s="214"/>
      <c r="AI199" s="214"/>
      <c r="AJ199" s="214"/>
      <c r="AK199" s="214"/>
      <c r="AL199" s="214"/>
      <c r="AM199" s="214"/>
      <c r="AN199" s="214"/>
      <c r="AO199" s="214"/>
      <c r="AP199" s="214"/>
      <c r="AQ199" s="214"/>
      <c r="AR199" s="214"/>
      <c r="AS199" s="214"/>
      <c r="AT199" s="214"/>
      <c r="AU199" s="214"/>
      <c r="AV199" s="214"/>
      <c r="AW199" s="214"/>
      <c r="AX199" s="214"/>
      <c r="AY199" s="214"/>
      <c r="AZ199" s="214"/>
      <c r="BA199" s="214"/>
      <c r="BB199" s="214"/>
      <c r="BC199" s="214"/>
      <c r="BD199" s="214"/>
      <c r="BE199" s="214"/>
      <c r="BF199" s="214"/>
    </row>
    <row r="200" spans="1:58" s="224" customFormat="1" ht="61.5" hidden="1" customHeight="1" x14ac:dyDescent="0.3">
      <c r="A200" s="210" t="s">
        <v>61</v>
      </c>
      <c r="B200" s="210" t="s">
        <v>62</v>
      </c>
      <c r="C200" s="210" t="s">
        <v>4</v>
      </c>
      <c r="D200" s="220" t="s">
        <v>123</v>
      </c>
      <c r="E200" s="190"/>
      <c r="F200" s="190"/>
      <c r="G200" s="106">
        <f t="shared" si="33"/>
        <v>0</v>
      </c>
      <c r="H200" s="107"/>
      <c r="I200" s="107"/>
      <c r="J200" s="107"/>
      <c r="K200" s="213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  <c r="AA200" s="214"/>
      <c r="AB200" s="214"/>
      <c r="AC200" s="214"/>
      <c r="AD200" s="214"/>
      <c r="AE200" s="214"/>
      <c r="AF200" s="214"/>
      <c r="AG200" s="214"/>
      <c r="AH200" s="214"/>
      <c r="AI200" s="214"/>
      <c r="AJ200" s="214"/>
      <c r="AK200" s="214"/>
      <c r="AL200" s="214"/>
      <c r="AM200" s="214"/>
      <c r="AN200" s="214"/>
      <c r="AO200" s="214"/>
      <c r="AP200" s="214"/>
      <c r="AQ200" s="214"/>
      <c r="AR200" s="214"/>
      <c r="AS200" s="214"/>
      <c r="AT200" s="214"/>
      <c r="AU200" s="214"/>
      <c r="AV200" s="214"/>
      <c r="AW200" s="214"/>
      <c r="AX200" s="214"/>
      <c r="AY200" s="214"/>
      <c r="AZ200" s="214"/>
      <c r="BA200" s="214"/>
      <c r="BB200" s="214"/>
      <c r="BC200" s="214"/>
      <c r="BD200" s="214"/>
      <c r="BE200" s="214"/>
      <c r="BF200" s="214"/>
    </row>
    <row r="201" spans="1:58" s="170" customFormat="1" ht="55.05" x14ac:dyDescent="0.3">
      <c r="A201" s="193" t="s">
        <v>103</v>
      </c>
      <c r="B201" s="171"/>
      <c r="C201" s="171"/>
      <c r="D201" s="273" t="s">
        <v>23</v>
      </c>
      <c r="E201" s="167"/>
      <c r="F201" s="167"/>
      <c r="G201" s="98">
        <f>G202</f>
        <v>107665</v>
      </c>
      <c r="H201" s="87"/>
      <c r="I201" s="85">
        <f t="shared" ref="I201:J202" si="41">I202</f>
        <v>107665</v>
      </c>
      <c r="J201" s="85">
        <f t="shared" si="41"/>
        <v>107665</v>
      </c>
      <c r="K201" s="168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</row>
    <row r="202" spans="1:58" s="170" customFormat="1" ht="55.05" x14ac:dyDescent="0.3">
      <c r="A202" s="193" t="s">
        <v>102</v>
      </c>
      <c r="B202" s="171"/>
      <c r="C202" s="171"/>
      <c r="D202" s="273" t="s">
        <v>23</v>
      </c>
      <c r="E202" s="167"/>
      <c r="F202" s="167"/>
      <c r="G202" s="98">
        <f>G203</f>
        <v>107665</v>
      </c>
      <c r="H202" s="87"/>
      <c r="I202" s="85">
        <f t="shared" si="41"/>
        <v>107665</v>
      </c>
      <c r="J202" s="85">
        <f t="shared" si="41"/>
        <v>107665</v>
      </c>
      <c r="K202" s="168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69"/>
      <c r="AT202" s="169"/>
      <c r="AU202" s="169"/>
      <c r="AV202" s="169"/>
      <c r="AW202" s="169"/>
      <c r="AX202" s="169"/>
      <c r="AY202" s="169"/>
      <c r="AZ202" s="169"/>
      <c r="BA202" s="169"/>
      <c r="BB202" s="169"/>
      <c r="BC202" s="169"/>
      <c r="BD202" s="169"/>
      <c r="BE202" s="169"/>
      <c r="BF202" s="169"/>
    </row>
    <row r="203" spans="1:58" s="170" customFormat="1" x14ac:dyDescent="0.3">
      <c r="A203" s="22" t="s">
        <v>96</v>
      </c>
      <c r="B203" s="22" t="s">
        <v>41</v>
      </c>
      <c r="C203" s="22" t="s">
        <v>15</v>
      </c>
      <c r="D203" s="50" t="s">
        <v>73</v>
      </c>
      <c r="E203" s="167"/>
      <c r="F203" s="167"/>
      <c r="G203" s="100">
        <f>H203+I203</f>
        <v>107665</v>
      </c>
      <c r="H203" s="87"/>
      <c r="I203" s="87">
        <v>107665</v>
      </c>
      <c r="J203" s="87">
        <v>107665</v>
      </c>
      <c r="K203" s="168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69"/>
      <c r="BD203" s="169"/>
      <c r="BE203" s="169"/>
      <c r="BF203" s="169"/>
    </row>
    <row r="204" spans="1:58" s="224" customFormat="1" ht="63" hidden="1" customHeight="1" x14ac:dyDescent="0.3">
      <c r="A204" s="210"/>
      <c r="B204" s="210"/>
      <c r="C204" s="210"/>
      <c r="D204" s="233"/>
      <c r="E204" s="190" t="s">
        <v>293</v>
      </c>
      <c r="F204" s="190" t="s">
        <v>294</v>
      </c>
      <c r="G204" s="104">
        <f t="shared" si="33"/>
        <v>0</v>
      </c>
      <c r="H204" s="105">
        <f t="shared" ref="H204:J205" si="42">H205</f>
        <v>0</v>
      </c>
      <c r="I204" s="105">
        <f t="shared" si="42"/>
        <v>0</v>
      </c>
      <c r="J204" s="105">
        <f t="shared" si="42"/>
        <v>0</v>
      </c>
      <c r="K204" s="213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</row>
    <row r="205" spans="1:58" s="224" customFormat="1" ht="36.700000000000003" hidden="1" x14ac:dyDescent="0.3">
      <c r="A205" s="231" t="s">
        <v>64</v>
      </c>
      <c r="B205" s="206"/>
      <c r="C205" s="225"/>
      <c r="D205" s="242" t="s">
        <v>33</v>
      </c>
      <c r="E205" s="190"/>
      <c r="F205" s="190"/>
      <c r="G205" s="104">
        <f t="shared" si="33"/>
        <v>0</v>
      </c>
      <c r="H205" s="105">
        <f t="shared" si="42"/>
        <v>0</v>
      </c>
      <c r="I205" s="105">
        <f t="shared" si="42"/>
        <v>0</v>
      </c>
      <c r="J205" s="105">
        <f t="shared" si="42"/>
        <v>0</v>
      </c>
      <c r="K205" s="213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</row>
    <row r="206" spans="1:58" s="224" customFormat="1" ht="36.700000000000003" hidden="1" x14ac:dyDescent="0.25">
      <c r="A206" s="210" t="s">
        <v>144</v>
      </c>
      <c r="B206" s="210" t="s">
        <v>105</v>
      </c>
      <c r="C206" s="210" t="s">
        <v>13</v>
      </c>
      <c r="D206" s="227" t="s">
        <v>145</v>
      </c>
      <c r="E206" s="190"/>
      <c r="F206" s="190"/>
      <c r="G206" s="106">
        <f t="shared" si="33"/>
        <v>0</v>
      </c>
      <c r="H206" s="107"/>
      <c r="I206" s="105"/>
      <c r="J206" s="105"/>
      <c r="K206" s="213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</row>
    <row r="207" spans="1:58" s="224" customFormat="1" ht="91.7" hidden="1" x14ac:dyDescent="0.25">
      <c r="A207" s="210"/>
      <c r="B207" s="210"/>
      <c r="C207" s="210"/>
      <c r="D207" s="227"/>
      <c r="E207" s="243" t="s">
        <v>228</v>
      </c>
      <c r="F207" s="225" t="s">
        <v>277</v>
      </c>
      <c r="G207" s="104">
        <f t="shared" si="33"/>
        <v>0</v>
      </c>
      <c r="H207" s="105">
        <f>H208</f>
        <v>0</v>
      </c>
      <c r="I207" s="105">
        <f t="shared" ref="I207:J209" si="43">I208</f>
        <v>0</v>
      </c>
      <c r="J207" s="105">
        <f t="shared" si="43"/>
        <v>0</v>
      </c>
      <c r="K207" s="213"/>
      <c r="L207" s="214"/>
      <c r="M207" s="214"/>
      <c r="N207" s="214"/>
      <c r="O207" s="214"/>
      <c r="P207" s="214"/>
      <c r="Q207" s="214"/>
      <c r="R207" s="214"/>
      <c r="S207" s="214"/>
      <c r="T207" s="214"/>
      <c r="U207" s="214"/>
      <c r="V207" s="214"/>
      <c r="W207" s="214"/>
      <c r="X207" s="214"/>
      <c r="Y207" s="214"/>
      <c r="Z207" s="214"/>
      <c r="AA207" s="214"/>
      <c r="AB207" s="214"/>
      <c r="AC207" s="214"/>
      <c r="AD207" s="214"/>
      <c r="AE207" s="214"/>
      <c r="AF207" s="214"/>
      <c r="AG207" s="214"/>
      <c r="AH207" s="214"/>
      <c r="AI207" s="214"/>
      <c r="AJ207" s="214"/>
      <c r="AK207" s="214"/>
      <c r="AL207" s="214"/>
      <c r="AM207" s="214"/>
      <c r="AN207" s="214"/>
      <c r="AO207" s="214"/>
      <c r="AP207" s="214"/>
      <c r="AQ207" s="214"/>
      <c r="AR207" s="214"/>
      <c r="AS207" s="214"/>
      <c r="AT207" s="214"/>
      <c r="AU207" s="214"/>
      <c r="AV207" s="214"/>
      <c r="AW207" s="214"/>
      <c r="AX207" s="214"/>
      <c r="AY207" s="214"/>
      <c r="AZ207" s="214"/>
      <c r="BA207" s="214"/>
      <c r="BB207" s="214"/>
      <c r="BC207" s="214"/>
      <c r="BD207" s="214"/>
      <c r="BE207" s="214"/>
      <c r="BF207" s="214"/>
    </row>
    <row r="208" spans="1:58" s="224" customFormat="1" ht="36.700000000000003" hidden="1" x14ac:dyDescent="0.25">
      <c r="A208" s="206" t="s">
        <v>64</v>
      </c>
      <c r="B208" s="206"/>
      <c r="C208" s="206"/>
      <c r="D208" s="290" t="s">
        <v>33</v>
      </c>
      <c r="E208" s="291"/>
      <c r="F208" s="292"/>
      <c r="G208" s="106">
        <f t="shared" si="33"/>
        <v>0</v>
      </c>
      <c r="H208" s="107">
        <f>H209</f>
        <v>0</v>
      </c>
      <c r="I208" s="105">
        <f t="shared" si="43"/>
        <v>0</v>
      </c>
      <c r="J208" s="105">
        <f t="shared" si="43"/>
        <v>0</v>
      </c>
      <c r="K208" s="213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4"/>
      <c r="W208" s="214"/>
      <c r="X208" s="214"/>
      <c r="Y208" s="214"/>
      <c r="Z208" s="214"/>
      <c r="AA208" s="214"/>
      <c r="AB208" s="214"/>
      <c r="AC208" s="214"/>
      <c r="AD208" s="214"/>
      <c r="AE208" s="214"/>
      <c r="AF208" s="214"/>
      <c r="AG208" s="214"/>
      <c r="AH208" s="214"/>
      <c r="AI208" s="214"/>
      <c r="AJ208" s="214"/>
      <c r="AK208" s="214"/>
      <c r="AL208" s="214"/>
      <c r="AM208" s="214"/>
      <c r="AN208" s="214"/>
      <c r="AO208" s="214"/>
      <c r="AP208" s="214"/>
      <c r="AQ208" s="214"/>
      <c r="AR208" s="214"/>
      <c r="AS208" s="214"/>
      <c r="AT208" s="214"/>
      <c r="AU208" s="214"/>
      <c r="AV208" s="214"/>
      <c r="AW208" s="214"/>
      <c r="AX208" s="214"/>
      <c r="AY208" s="214"/>
      <c r="AZ208" s="214"/>
      <c r="BA208" s="214"/>
      <c r="BB208" s="214"/>
      <c r="BC208" s="214"/>
      <c r="BD208" s="214"/>
      <c r="BE208" s="214"/>
      <c r="BF208" s="214"/>
    </row>
    <row r="209" spans="1:58" s="224" customFormat="1" ht="36.700000000000003" hidden="1" x14ac:dyDescent="0.25">
      <c r="A209" s="198" t="s">
        <v>63</v>
      </c>
      <c r="B209" s="198"/>
      <c r="C209" s="198"/>
      <c r="D209" s="234" t="s">
        <v>33</v>
      </c>
      <c r="E209" s="190"/>
      <c r="F209" s="190"/>
      <c r="G209" s="106">
        <f t="shared" si="33"/>
        <v>0</v>
      </c>
      <c r="H209" s="107">
        <f>H210</f>
        <v>0</v>
      </c>
      <c r="I209" s="105">
        <f t="shared" si="43"/>
        <v>0</v>
      </c>
      <c r="J209" s="105">
        <f t="shared" si="43"/>
        <v>0</v>
      </c>
      <c r="K209" s="213"/>
      <c r="L209" s="214"/>
      <c r="M209" s="214"/>
      <c r="N209" s="214"/>
      <c r="O209" s="214"/>
      <c r="P209" s="214"/>
      <c r="Q209" s="214"/>
      <c r="R209" s="214"/>
      <c r="S209" s="214"/>
      <c r="T209" s="214"/>
      <c r="U209" s="214"/>
      <c r="V209" s="214"/>
      <c r="W209" s="214"/>
      <c r="X209" s="214"/>
      <c r="Y209" s="214"/>
      <c r="Z209" s="214"/>
      <c r="AA209" s="214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</row>
    <row r="210" spans="1:58" s="224" customFormat="1" ht="55.05" hidden="1" x14ac:dyDescent="0.25">
      <c r="A210" s="210" t="s">
        <v>61</v>
      </c>
      <c r="B210" s="210" t="s">
        <v>62</v>
      </c>
      <c r="C210" s="210" t="s">
        <v>4</v>
      </c>
      <c r="D210" s="227" t="s">
        <v>123</v>
      </c>
      <c r="E210" s="190"/>
      <c r="F210" s="190"/>
      <c r="G210" s="106">
        <f t="shared" si="33"/>
        <v>0</v>
      </c>
      <c r="H210" s="107"/>
      <c r="I210" s="105"/>
      <c r="J210" s="105"/>
      <c r="K210" s="213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4"/>
      <c r="W210" s="214"/>
      <c r="X210" s="214"/>
      <c r="Y210" s="214"/>
      <c r="Z210" s="214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</row>
    <row r="211" spans="1:58" s="224" customFormat="1" ht="36.700000000000003" hidden="1" x14ac:dyDescent="0.25">
      <c r="A211" s="206" t="s">
        <v>64</v>
      </c>
      <c r="B211" s="206"/>
      <c r="C211" s="206"/>
      <c r="D211" s="244" t="s">
        <v>33</v>
      </c>
      <c r="E211" s="190"/>
      <c r="F211" s="190"/>
      <c r="G211" s="104">
        <f t="shared" si="33"/>
        <v>0</v>
      </c>
      <c r="H211" s="105">
        <f t="shared" ref="H211:J212" si="44">H212</f>
        <v>0</v>
      </c>
      <c r="I211" s="105">
        <f t="shared" si="44"/>
        <v>0</v>
      </c>
      <c r="J211" s="105">
        <f t="shared" si="44"/>
        <v>0</v>
      </c>
      <c r="K211" s="213"/>
      <c r="L211" s="214"/>
      <c r="M211" s="214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  <c r="X211" s="214"/>
      <c r="Y211" s="214"/>
      <c r="Z211" s="214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</row>
    <row r="212" spans="1:58" s="224" customFormat="1" ht="36.700000000000003" hidden="1" x14ac:dyDescent="0.25">
      <c r="A212" s="198" t="s">
        <v>63</v>
      </c>
      <c r="B212" s="198"/>
      <c r="C212" s="198"/>
      <c r="D212" s="234" t="s">
        <v>33</v>
      </c>
      <c r="E212" s="190"/>
      <c r="F212" s="190"/>
      <c r="G212" s="104">
        <f t="shared" si="33"/>
        <v>0</v>
      </c>
      <c r="H212" s="105">
        <f t="shared" si="44"/>
        <v>0</v>
      </c>
      <c r="I212" s="105">
        <f t="shared" si="44"/>
        <v>0</v>
      </c>
      <c r="J212" s="105">
        <f t="shared" si="44"/>
        <v>0</v>
      </c>
      <c r="K212" s="213"/>
      <c r="L212" s="214"/>
      <c r="M212" s="214"/>
      <c r="N212" s="214"/>
      <c r="O212" s="214"/>
      <c r="P212" s="214"/>
      <c r="Q212" s="214"/>
      <c r="R212" s="214"/>
      <c r="S212" s="214"/>
      <c r="T212" s="214"/>
      <c r="U212" s="214"/>
      <c r="V212" s="214"/>
      <c r="W212" s="214"/>
      <c r="X212" s="214"/>
      <c r="Y212" s="214"/>
      <c r="Z212" s="214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</row>
    <row r="213" spans="1:58" s="224" customFormat="1" ht="36.700000000000003" hidden="1" x14ac:dyDescent="0.3">
      <c r="A213" s="210" t="s">
        <v>65</v>
      </c>
      <c r="B213" s="210" t="s">
        <v>4</v>
      </c>
      <c r="C213" s="210" t="s">
        <v>5</v>
      </c>
      <c r="D213" s="220" t="s">
        <v>66</v>
      </c>
      <c r="E213" s="190"/>
      <c r="F213" s="190"/>
      <c r="G213" s="104">
        <f t="shared" si="33"/>
        <v>0</v>
      </c>
      <c r="H213" s="105"/>
      <c r="I213" s="105"/>
      <c r="J213" s="105"/>
      <c r="K213" s="213"/>
      <c r="L213" s="214"/>
      <c r="M213" s="214"/>
      <c r="N213" s="214"/>
      <c r="O213" s="214"/>
      <c r="P213" s="214"/>
      <c r="Q213" s="214"/>
      <c r="R213" s="214"/>
      <c r="S213" s="214"/>
      <c r="T213" s="214"/>
      <c r="U213" s="214"/>
      <c r="V213" s="214"/>
      <c r="W213" s="214"/>
      <c r="X213" s="214"/>
      <c r="Y213" s="214"/>
      <c r="Z213" s="214"/>
      <c r="AA213" s="214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</row>
    <row r="214" spans="1:58" s="170" customFormat="1" ht="68.95" customHeight="1" x14ac:dyDescent="0.3">
      <c r="A214" s="171"/>
      <c r="B214" s="171"/>
      <c r="C214" s="171"/>
      <c r="D214" s="195"/>
      <c r="E214" s="245" t="s">
        <v>327</v>
      </c>
      <c r="F214" s="101" t="s">
        <v>276</v>
      </c>
      <c r="G214" s="98">
        <f>G215+G218</f>
        <v>1377220</v>
      </c>
      <c r="H214" s="85">
        <f>H215+H218</f>
        <v>0</v>
      </c>
      <c r="I214" s="85">
        <f t="shared" ref="I214:J214" si="45">I215+I218</f>
        <v>1377220</v>
      </c>
      <c r="J214" s="85">
        <f t="shared" si="45"/>
        <v>1377220</v>
      </c>
      <c r="K214" s="168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69"/>
      <c r="AM214" s="169"/>
      <c r="AN214" s="169"/>
      <c r="AO214" s="169"/>
      <c r="AP214" s="169"/>
      <c r="AQ214" s="169"/>
      <c r="AR214" s="169"/>
      <c r="AS214" s="169"/>
      <c r="AT214" s="169"/>
      <c r="AU214" s="169"/>
      <c r="AV214" s="169"/>
      <c r="AW214" s="169"/>
      <c r="AX214" s="169"/>
      <c r="AY214" s="169"/>
      <c r="AZ214" s="169"/>
      <c r="BA214" s="169"/>
      <c r="BB214" s="169"/>
      <c r="BC214" s="169"/>
      <c r="BD214" s="169"/>
      <c r="BE214" s="169"/>
      <c r="BF214" s="169"/>
    </row>
    <row r="215" spans="1:58" s="170" customFormat="1" ht="36.700000000000003" hidden="1" x14ac:dyDescent="0.25">
      <c r="A215" s="193" t="s">
        <v>64</v>
      </c>
      <c r="B215" s="193"/>
      <c r="C215" s="193"/>
      <c r="D215" s="246" t="s">
        <v>33</v>
      </c>
      <c r="E215" s="101"/>
      <c r="F215" s="101"/>
      <c r="G215" s="98">
        <f>H215+I215</f>
        <v>0</v>
      </c>
      <c r="H215" s="85">
        <f t="shared" ref="H215:J216" si="46">H216</f>
        <v>0</v>
      </c>
      <c r="I215" s="85">
        <f t="shared" si="46"/>
        <v>0</v>
      </c>
      <c r="J215" s="85">
        <f t="shared" si="46"/>
        <v>0</v>
      </c>
      <c r="K215" s="168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</row>
    <row r="216" spans="1:58" s="170" customFormat="1" ht="36.700000000000003" hidden="1" x14ac:dyDescent="0.25">
      <c r="A216" s="164" t="s">
        <v>63</v>
      </c>
      <c r="B216" s="164"/>
      <c r="C216" s="164"/>
      <c r="D216" s="166" t="s">
        <v>33</v>
      </c>
      <c r="E216" s="101"/>
      <c r="F216" s="101"/>
      <c r="G216" s="98">
        <f>H216+I216</f>
        <v>0</v>
      </c>
      <c r="H216" s="85">
        <f t="shared" si="46"/>
        <v>0</v>
      </c>
      <c r="I216" s="85">
        <f t="shared" si="46"/>
        <v>0</v>
      </c>
      <c r="J216" s="85">
        <f t="shared" si="46"/>
        <v>0</v>
      </c>
      <c r="K216" s="168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</row>
    <row r="217" spans="1:58" s="170" customFormat="1" ht="23.95" hidden="1" customHeight="1" x14ac:dyDescent="0.25">
      <c r="A217" s="247" t="s">
        <v>202</v>
      </c>
      <c r="B217" s="171" t="s">
        <v>71</v>
      </c>
      <c r="C217" s="171" t="s">
        <v>4</v>
      </c>
      <c r="D217" s="240" t="s">
        <v>72</v>
      </c>
      <c r="E217" s="167"/>
      <c r="F217" s="167"/>
      <c r="G217" s="100">
        <f>H217+I217</f>
        <v>0</v>
      </c>
      <c r="H217" s="87"/>
      <c r="I217" s="87"/>
      <c r="J217" s="87"/>
      <c r="K217" s="168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69"/>
      <c r="AW217" s="169"/>
      <c r="AX217" s="169"/>
      <c r="AY217" s="169"/>
      <c r="AZ217" s="169"/>
      <c r="BA217" s="169"/>
      <c r="BB217" s="169"/>
      <c r="BC217" s="169"/>
      <c r="BD217" s="169"/>
      <c r="BE217" s="169"/>
      <c r="BF217" s="169"/>
    </row>
    <row r="218" spans="1:58" s="170" customFormat="1" ht="36" customHeight="1" x14ac:dyDescent="0.25">
      <c r="A218" s="164" t="s">
        <v>64</v>
      </c>
      <c r="B218" s="164"/>
      <c r="C218" s="164"/>
      <c r="D218" s="166" t="s">
        <v>33</v>
      </c>
      <c r="E218" s="167"/>
      <c r="F218" s="167"/>
      <c r="G218" s="100">
        <f>H218+I218</f>
        <v>1377220</v>
      </c>
      <c r="H218" s="87">
        <f>H219</f>
        <v>0</v>
      </c>
      <c r="I218" s="87">
        <f t="shared" ref="I218:J219" si="47">I219</f>
        <v>1377220</v>
      </c>
      <c r="J218" s="87">
        <f t="shared" si="47"/>
        <v>1377220</v>
      </c>
      <c r="K218" s="168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N218" s="169"/>
      <c r="AO218" s="169"/>
      <c r="AP218" s="169"/>
      <c r="AQ218" s="169"/>
      <c r="AR218" s="169"/>
      <c r="AS218" s="169"/>
      <c r="AT218" s="169"/>
      <c r="AU218" s="169"/>
      <c r="AV218" s="169"/>
      <c r="AW218" s="169"/>
      <c r="AX218" s="169"/>
      <c r="AY218" s="169"/>
      <c r="AZ218" s="169"/>
      <c r="BA218" s="169"/>
      <c r="BB218" s="169"/>
      <c r="BC218" s="169"/>
      <c r="BD218" s="169"/>
      <c r="BE218" s="169"/>
      <c r="BF218" s="169"/>
    </row>
    <row r="219" spans="1:58" s="170" customFormat="1" ht="45" customHeight="1" x14ac:dyDescent="0.25">
      <c r="A219" s="164" t="s">
        <v>63</v>
      </c>
      <c r="B219" s="164"/>
      <c r="C219" s="164"/>
      <c r="D219" s="166" t="s">
        <v>33</v>
      </c>
      <c r="E219" s="167"/>
      <c r="F219" s="167"/>
      <c r="G219" s="100">
        <f t="shared" ref="G219:G220" si="48">H219+I219</f>
        <v>1377220</v>
      </c>
      <c r="H219" s="87">
        <f>H220</f>
        <v>0</v>
      </c>
      <c r="I219" s="87">
        <f t="shared" si="47"/>
        <v>1377220</v>
      </c>
      <c r="J219" s="87">
        <f t="shared" si="47"/>
        <v>1377220</v>
      </c>
      <c r="K219" s="168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  <c r="AQ219" s="169"/>
      <c r="AR219" s="169"/>
      <c r="AS219" s="169"/>
      <c r="AT219" s="169"/>
      <c r="AU219" s="169"/>
      <c r="AV219" s="169"/>
      <c r="AW219" s="169"/>
      <c r="AX219" s="169"/>
      <c r="AY219" s="169"/>
      <c r="AZ219" s="169"/>
      <c r="BA219" s="169"/>
      <c r="BB219" s="169"/>
      <c r="BC219" s="169"/>
      <c r="BD219" s="169"/>
      <c r="BE219" s="169"/>
      <c r="BF219" s="169"/>
    </row>
    <row r="220" spans="1:58" s="170" customFormat="1" ht="40.75" customHeight="1" x14ac:dyDescent="0.25">
      <c r="A220" s="171" t="s">
        <v>246</v>
      </c>
      <c r="B220" s="171" t="s">
        <v>247</v>
      </c>
      <c r="C220" s="171" t="s">
        <v>45</v>
      </c>
      <c r="D220" s="180" t="s">
        <v>248</v>
      </c>
      <c r="E220" s="167"/>
      <c r="F220" s="167"/>
      <c r="G220" s="100">
        <f t="shared" si="48"/>
        <v>1377220</v>
      </c>
      <c r="H220" s="87"/>
      <c r="I220" s="87">
        <f>1661500-18680-110600-95000-60000</f>
        <v>1377220</v>
      </c>
      <c r="J220" s="87">
        <f>1661500-18680-110600-95000-60000</f>
        <v>1377220</v>
      </c>
      <c r="K220" s="168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</row>
    <row r="221" spans="1:58" s="170" customFormat="1" ht="111.25" hidden="1" customHeight="1" x14ac:dyDescent="0.3">
      <c r="A221" s="171"/>
      <c r="B221" s="248"/>
      <c r="C221" s="248"/>
      <c r="D221" s="249"/>
      <c r="E221" s="101" t="s">
        <v>288</v>
      </c>
      <c r="F221" s="101" t="s">
        <v>289</v>
      </c>
      <c r="G221" s="104">
        <f>H221+I221</f>
        <v>0</v>
      </c>
      <c r="H221" s="105">
        <f>H222+H226+H230+H240+H234+H237</f>
        <v>0</v>
      </c>
      <c r="I221" s="85">
        <f>I231+I240</f>
        <v>0</v>
      </c>
      <c r="J221" s="85">
        <f>J231+J240</f>
        <v>0</v>
      </c>
      <c r="K221" s="168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69"/>
      <c r="BE221" s="169"/>
      <c r="BF221" s="169"/>
    </row>
    <row r="222" spans="1:58" s="170" customFormat="1" ht="36.700000000000003" hidden="1" x14ac:dyDescent="0.25">
      <c r="A222" s="164" t="s">
        <v>64</v>
      </c>
      <c r="B222" s="164"/>
      <c r="C222" s="164"/>
      <c r="D222" s="166" t="s">
        <v>33</v>
      </c>
      <c r="E222" s="101"/>
      <c r="F222" s="101"/>
      <c r="G222" s="104">
        <f t="shared" ref="G222:G244" si="49">H222+I222</f>
        <v>0</v>
      </c>
      <c r="H222" s="105">
        <f>H223</f>
        <v>0</v>
      </c>
      <c r="I222" s="85"/>
      <c r="J222" s="85"/>
      <c r="K222" s="168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169"/>
      <c r="AZ222" s="169"/>
      <c r="BA222" s="169"/>
      <c r="BB222" s="169"/>
      <c r="BC222" s="169"/>
      <c r="BD222" s="169"/>
      <c r="BE222" s="169"/>
      <c r="BF222" s="169"/>
    </row>
    <row r="223" spans="1:58" s="170" customFormat="1" ht="31.75" hidden="1" customHeight="1" x14ac:dyDescent="0.3">
      <c r="A223" s="164" t="s">
        <v>63</v>
      </c>
      <c r="B223" s="171"/>
      <c r="C223" s="250"/>
      <c r="D223" s="239" t="s">
        <v>33</v>
      </c>
      <c r="E223" s="101"/>
      <c r="F223" s="101"/>
      <c r="G223" s="104">
        <f t="shared" si="49"/>
        <v>0</v>
      </c>
      <c r="H223" s="105">
        <f>H224+H225</f>
        <v>0</v>
      </c>
      <c r="I223" s="85"/>
      <c r="J223" s="85"/>
      <c r="K223" s="168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69"/>
      <c r="BE223" s="169"/>
      <c r="BF223" s="169"/>
    </row>
    <row r="224" spans="1:58" s="170" customFormat="1" ht="36.700000000000003" hidden="1" x14ac:dyDescent="0.3">
      <c r="A224" s="171" t="s">
        <v>65</v>
      </c>
      <c r="B224" s="171" t="s">
        <v>4</v>
      </c>
      <c r="C224" s="171" t="s">
        <v>5</v>
      </c>
      <c r="D224" s="195" t="s">
        <v>66</v>
      </c>
      <c r="E224" s="167"/>
      <c r="F224" s="167"/>
      <c r="G224" s="106">
        <f t="shared" si="49"/>
        <v>0</v>
      </c>
      <c r="H224" s="107"/>
      <c r="I224" s="87"/>
      <c r="J224" s="87"/>
      <c r="K224" s="168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169"/>
      <c r="AZ224" s="169"/>
      <c r="BA224" s="169"/>
      <c r="BB224" s="169"/>
      <c r="BC224" s="169"/>
      <c r="BD224" s="169"/>
      <c r="BE224" s="169"/>
      <c r="BF224" s="169"/>
    </row>
    <row r="225" spans="1:58" s="170" customFormat="1" ht="55.05" hidden="1" x14ac:dyDescent="0.3">
      <c r="A225" s="171" t="s">
        <v>93</v>
      </c>
      <c r="B225" s="171" t="s">
        <v>94</v>
      </c>
      <c r="C225" s="171" t="s">
        <v>124</v>
      </c>
      <c r="D225" s="251" t="s">
        <v>95</v>
      </c>
      <c r="E225" s="167"/>
      <c r="F225" s="167"/>
      <c r="G225" s="106">
        <f t="shared" si="49"/>
        <v>0</v>
      </c>
      <c r="H225" s="107"/>
      <c r="I225" s="87"/>
      <c r="J225" s="87"/>
      <c r="K225" s="168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69"/>
      <c r="AT225" s="169"/>
      <c r="AU225" s="169"/>
      <c r="AV225" s="169"/>
      <c r="AW225" s="169"/>
      <c r="AX225" s="169"/>
      <c r="AY225" s="169"/>
      <c r="AZ225" s="169"/>
      <c r="BA225" s="169"/>
      <c r="BB225" s="169"/>
      <c r="BC225" s="169"/>
      <c r="BD225" s="169"/>
      <c r="BE225" s="169"/>
      <c r="BF225" s="169"/>
    </row>
    <row r="226" spans="1:58" s="170" customFormat="1" ht="23.1" hidden="1" x14ac:dyDescent="0.25">
      <c r="A226" s="164" t="s">
        <v>52</v>
      </c>
      <c r="B226" s="171"/>
      <c r="C226" s="171"/>
      <c r="D226" s="183" t="s">
        <v>24</v>
      </c>
      <c r="E226" s="167"/>
      <c r="F226" s="167"/>
      <c r="G226" s="104">
        <f t="shared" si="49"/>
        <v>0</v>
      </c>
      <c r="H226" s="108">
        <f>H227</f>
        <v>0</v>
      </c>
      <c r="I226" s="85">
        <f>I227</f>
        <v>0</v>
      </c>
      <c r="J226" s="85">
        <f>J227</f>
        <v>0</v>
      </c>
      <c r="K226" s="168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69"/>
      <c r="AT226" s="169"/>
      <c r="AU226" s="169"/>
      <c r="AV226" s="169"/>
      <c r="AW226" s="169"/>
      <c r="AX226" s="169"/>
      <c r="AY226" s="169"/>
      <c r="AZ226" s="169"/>
      <c r="BA226" s="169"/>
      <c r="BB226" s="169"/>
      <c r="BC226" s="169"/>
      <c r="BD226" s="169"/>
      <c r="BE226" s="169"/>
      <c r="BF226" s="169"/>
    </row>
    <row r="227" spans="1:58" s="170" customFormat="1" ht="23.1" hidden="1" x14ac:dyDescent="0.25">
      <c r="A227" s="164" t="s">
        <v>51</v>
      </c>
      <c r="B227" s="171"/>
      <c r="C227" s="171"/>
      <c r="D227" s="183" t="s">
        <v>24</v>
      </c>
      <c r="E227" s="167"/>
      <c r="F227" s="167"/>
      <c r="G227" s="104">
        <f t="shared" si="49"/>
        <v>0</v>
      </c>
      <c r="H227" s="108">
        <f>H228+H229</f>
        <v>0</v>
      </c>
      <c r="I227" s="85">
        <f>I230+I228</f>
        <v>0</v>
      </c>
      <c r="J227" s="85">
        <f>J230+J228</f>
        <v>0</v>
      </c>
      <c r="K227" s="168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</row>
    <row r="228" spans="1:58" s="255" customFormat="1" ht="43.5" hidden="1" customHeight="1" x14ac:dyDescent="0.3">
      <c r="A228" s="171" t="s">
        <v>209</v>
      </c>
      <c r="B228" s="171" t="s">
        <v>208</v>
      </c>
      <c r="C228" s="171" t="s">
        <v>16</v>
      </c>
      <c r="D228" s="251" t="s">
        <v>207</v>
      </c>
      <c r="E228" s="252"/>
      <c r="F228" s="252"/>
      <c r="G228" s="106">
        <f t="shared" si="49"/>
        <v>0</v>
      </c>
      <c r="H228" s="107"/>
      <c r="I228" s="85"/>
      <c r="J228" s="85"/>
      <c r="K228" s="253"/>
      <c r="L228" s="254"/>
      <c r="M228" s="254"/>
      <c r="N228" s="254"/>
      <c r="O228" s="254"/>
      <c r="P228" s="254"/>
      <c r="Q228" s="254"/>
      <c r="R228" s="254"/>
      <c r="S228" s="254"/>
      <c r="T228" s="254"/>
      <c r="U228" s="254"/>
      <c r="V228" s="254"/>
      <c r="W228" s="254"/>
      <c r="X228" s="254"/>
      <c r="Y228" s="254"/>
      <c r="Z228" s="254"/>
      <c r="AA228" s="254"/>
      <c r="AB228" s="254"/>
      <c r="AC228" s="254"/>
      <c r="AD228" s="254"/>
      <c r="AE228" s="254"/>
      <c r="AF228" s="254"/>
      <c r="AG228" s="254"/>
      <c r="AH228" s="254"/>
      <c r="AI228" s="254"/>
      <c r="AJ228" s="254"/>
      <c r="AK228" s="254"/>
      <c r="AL228" s="254"/>
      <c r="AM228" s="254"/>
      <c r="AN228" s="254"/>
      <c r="AO228" s="254"/>
      <c r="AP228" s="254"/>
      <c r="AQ228" s="254"/>
      <c r="AR228" s="254"/>
      <c r="AS228" s="254"/>
      <c r="AT228" s="254"/>
      <c r="AU228" s="254"/>
      <c r="AV228" s="254"/>
      <c r="AW228" s="254"/>
      <c r="AX228" s="254"/>
      <c r="AY228" s="254"/>
      <c r="AZ228" s="254"/>
      <c r="BA228" s="254"/>
      <c r="BB228" s="254"/>
      <c r="BC228" s="254"/>
      <c r="BD228" s="254"/>
      <c r="BE228" s="254"/>
      <c r="BF228" s="254"/>
    </row>
    <row r="229" spans="1:58" s="255" customFormat="1" ht="55.05" hidden="1" x14ac:dyDescent="0.3">
      <c r="A229" s="171" t="s">
        <v>231</v>
      </c>
      <c r="B229" s="171" t="s">
        <v>128</v>
      </c>
      <c r="C229" s="248" t="s">
        <v>192</v>
      </c>
      <c r="D229" s="256" t="s">
        <v>232</v>
      </c>
      <c r="E229" s="252"/>
      <c r="F229" s="252"/>
      <c r="G229" s="106">
        <f t="shared" si="49"/>
        <v>0</v>
      </c>
      <c r="H229" s="257"/>
      <c r="I229" s="85"/>
      <c r="J229" s="85"/>
      <c r="K229" s="253"/>
      <c r="L229" s="254"/>
      <c r="M229" s="254"/>
      <c r="N229" s="254"/>
      <c r="O229" s="254"/>
      <c r="P229" s="254"/>
      <c r="Q229" s="254"/>
      <c r="R229" s="254"/>
      <c r="S229" s="254"/>
      <c r="T229" s="254"/>
      <c r="U229" s="254"/>
      <c r="V229" s="254"/>
      <c r="W229" s="254"/>
      <c r="X229" s="254"/>
      <c r="Y229" s="254"/>
      <c r="Z229" s="254"/>
      <c r="AA229" s="254"/>
      <c r="AB229" s="254"/>
      <c r="AC229" s="254"/>
      <c r="AD229" s="254"/>
      <c r="AE229" s="254"/>
      <c r="AF229" s="254"/>
      <c r="AG229" s="254"/>
      <c r="AH229" s="254"/>
      <c r="AI229" s="254"/>
      <c r="AJ229" s="254"/>
      <c r="AK229" s="254"/>
      <c r="AL229" s="254"/>
      <c r="AM229" s="254"/>
      <c r="AN229" s="254"/>
      <c r="AO229" s="254"/>
      <c r="AP229" s="254"/>
      <c r="AQ229" s="254"/>
      <c r="AR229" s="254"/>
      <c r="AS229" s="254"/>
      <c r="AT229" s="254"/>
      <c r="AU229" s="254"/>
      <c r="AV229" s="254"/>
      <c r="AW229" s="254"/>
      <c r="AX229" s="254"/>
      <c r="AY229" s="254"/>
      <c r="AZ229" s="254"/>
      <c r="BA229" s="254"/>
      <c r="BB229" s="254"/>
      <c r="BC229" s="254"/>
      <c r="BD229" s="254"/>
      <c r="BE229" s="254"/>
      <c r="BF229" s="254"/>
    </row>
    <row r="230" spans="1:58" s="170" customFormat="1" ht="36.700000000000003" hidden="1" customHeight="1" x14ac:dyDescent="0.25">
      <c r="A230" s="164" t="s">
        <v>48</v>
      </c>
      <c r="B230" s="164"/>
      <c r="C230" s="164"/>
      <c r="D230" s="166" t="s">
        <v>18</v>
      </c>
      <c r="E230" s="101"/>
      <c r="F230" s="101"/>
      <c r="G230" s="104">
        <f>G231</f>
        <v>0</v>
      </c>
      <c r="H230" s="105">
        <f>H231</f>
        <v>0</v>
      </c>
      <c r="I230" s="85"/>
      <c r="J230" s="85"/>
      <c r="K230" s="168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169"/>
      <c r="AZ230" s="169"/>
      <c r="BA230" s="169"/>
      <c r="BB230" s="169"/>
      <c r="BC230" s="169"/>
      <c r="BD230" s="169"/>
      <c r="BE230" s="169"/>
      <c r="BF230" s="169"/>
    </row>
    <row r="231" spans="1:58" s="170" customFormat="1" ht="47.9" hidden="1" customHeight="1" x14ac:dyDescent="0.25">
      <c r="A231" s="164" t="s">
        <v>47</v>
      </c>
      <c r="B231" s="164"/>
      <c r="C231" s="164"/>
      <c r="D231" s="166" t="s">
        <v>18</v>
      </c>
      <c r="E231" s="167"/>
      <c r="F231" s="167"/>
      <c r="G231" s="104">
        <f t="shared" si="49"/>
        <v>0</v>
      </c>
      <c r="H231" s="105">
        <f>H232+H233</f>
        <v>0</v>
      </c>
      <c r="I231" s="85">
        <f>I232</f>
        <v>0</v>
      </c>
      <c r="J231" s="85">
        <f>J232</f>
        <v>0</v>
      </c>
      <c r="K231" s="168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69"/>
      <c r="BE231" s="169"/>
      <c r="BF231" s="169"/>
    </row>
    <row r="232" spans="1:58" s="170" customFormat="1" ht="36.700000000000003" hidden="1" x14ac:dyDescent="0.25">
      <c r="A232" s="247" t="s">
        <v>104</v>
      </c>
      <c r="B232" s="171" t="s">
        <v>105</v>
      </c>
      <c r="C232" s="171" t="s">
        <v>13</v>
      </c>
      <c r="D232" s="240" t="s">
        <v>145</v>
      </c>
      <c r="E232" s="167"/>
      <c r="F232" s="167"/>
      <c r="G232" s="106">
        <f t="shared" si="49"/>
        <v>0</v>
      </c>
      <c r="H232" s="107"/>
      <c r="I232" s="85"/>
      <c r="J232" s="85"/>
      <c r="K232" s="168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169"/>
      <c r="AZ232" s="169"/>
      <c r="BA232" s="169"/>
      <c r="BB232" s="169"/>
      <c r="BC232" s="169"/>
      <c r="BD232" s="169"/>
      <c r="BE232" s="169"/>
      <c r="BF232" s="169"/>
    </row>
    <row r="233" spans="1:58" s="170" customFormat="1" ht="86.45" hidden="1" customHeight="1" x14ac:dyDescent="0.25">
      <c r="A233" s="247" t="s">
        <v>233</v>
      </c>
      <c r="B233" s="171" t="s">
        <v>234</v>
      </c>
      <c r="C233" s="248" t="s">
        <v>26</v>
      </c>
      <c r="D233" s="258" t="s">
        <v>235</v>
      </c>
      <c r="E233" s="167"/>
      <c r="F233" s="167"/>
      <c r="G233" s="106">
        <f t="shared" si="49"/>
        <v>0</v>
      </c>
      <c r="H233" s="107"/>
      <c r="I233" s="85"/>
      <c r="J233" s="85"/>
      <c r="K233" s="168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</row>
    <row r="234" spans="1:58" s="170" customFormat="1" ht="36.700000000000003" hidden="1" x14ac:dyDescent="0.25">
      <c r="A234" s="164" t="s">
        <v>27</v>
      </c>
      <c r="B234" s="164"/>
      <c r="C234" s="164"/>
      <c r="D234" s="166" t="s">
        <v>29</v>
      </c>
      <c r="E234" s="167"/>
      <c r="F234" s="167"/>
      <c r="G234" s="104">
        <f>G235</f>
        <v>0</v>
      </c>
      <c r="H234" s="105">
        <f>H235</f>
        <v>0</v>
      </c>
      <c r="I234" s="85"/>
      <c r="J234" s="85"/>
      <c r="K234" s="168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169"/>
      <c r="AZ234" s="169"/>
      <c r="BA234" s="169"/>
      <c r="BB234" s="169"/>
      <c r="BC234" s="169"/>
      <c r="BD234" s="169"/>
      <c r="BE234" s="169"/>
      <c r="BF234" s="169"/>
    </row>
    <row r="235" spans="1:58" s="170" customFormat="1" ht="36.700000000000003" hidden="1" x14ac:dyDescent="0.25">
      <c r="A235" s="164" t="s">
        <v>28</v>
      </c>
      <c r="B235" s="164"/>
      <c r="C235" s="164"/>
      <c r="D235" s="166" t="s">
        <v>29</v>
      </c>
      <c r="E235" s="167"/>
      <c r="F235" s="167"/>
      <c r="G235" s="104">
        <f t="shared" si="49"/>
        <v>0</v>
      </c>
      <c r="H235" s="105">
        <f>H236</f>
        <v>0</v>
      </c>
      <c r="I235" s="85"/>
      <c r="J235" s="85"/>
      <c r="K235" s="168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169"/>
      <c r="AZ235" s="169"/>
      <c r="BA235" s="169"/>
      <c r="BB235" s="169"/>
      <c r="BC235" s="169"/>
      <c r="BD235" s="169"/>
      <c r="BE235" s="169"/>
      <c r="BF235" s="169"/>
    </row>
    <row r="236" spans="1:58" s="170" customFormat="1" ht="55.05" hidden="1" x14ac:dyDescent="0.25">
      <c r="A236" s="165" t="s">
        <v>196</v>
      </c>
      <c r="B236" s="165" t="s">
        <v>42</v>
      </c>
      <c r="C236" s="165" t="s">
        <v>14</v>
      </c>
      <c r="D236" s="173" t="s">
        <v>43</v>
      </c>
      <c r="E236" s="167"/>
      <c r="F236" s="167"/>
      <c r="G236" s="106">
        <f t="shared" si="49"/>
        <v>0</v>
      </c>
      <c r="H236" s="107"/>
      <c r="I236" s="85"/>
      <c r="J236" s="85"/>
      <c r="K236" s="168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169"/>
      <c r="AZ236" s="169"/>
      <c r="BA236" s="169"/>
      <c r="BB236" s="169"/>
      <c r="BC236" s="169"/>
      <c r="BD236" s="169"/>
      <c r="BE236" s="169"/>
      <c r="BF236" s="169"/>
    </row>
    <row r="237" spans="1:58" s="170" customFormat="1" ht="23.1" hidden="1" x14ac:dyDescent="0.25">
      <c r="A237" s="247"/>
      <c r="B237" s="171"/>
      <c r="C237" s="171"/>
      <c r="D237" s="166" t="s">
        <v>37</v>
      </c>
      <c r="E237" s="167"/>
      <c r="F237" s="167"/>
      <c r="G237" s="104">
        <f>G238</f>
        <v>0</v>
      </c>
      <c r="H237" s="105">
        <f>H238</f>
        <v>0</v>
      </c>
      <c r="I237" s="85"/>
      <c r="J237" s="85"/>
      <c r="K237" s="168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169"/>
      <c r="AZ237" s="169"/>
      <c r="BA237" s="169"/>
      <c r="BB237" s="169"/>
      <c r="BC237" s="169"/>
      <c r="BD237" s="169"/>
      <c r="BE237" s="169"/>
      <c r="BF237" s="169"/>
    </row>
    <row r="238" spans="1:58" s="170" customFormat="1" ht="23.1" hidden="1" x14ac:dyDescent="0.25">
      <c r="A238" s="247"/>
      <c r="B238" s="171"/>
      <c r="C238" s="171"/>
      <c r="D238" s="166" t="s">
        <v>36</v>
      </c>
      <c r="E238" s="167"/>
      <c r="F238" s="167"/>
      <c r="G238" s="104">
        <f>H238+I238</f>
        <v>0</v>
      </c>
      <c r="H238" s="105">
        <f>H239</f>
        <v>0</v>
      </c>
      <c r="I238" s="85"/>
      <c r="J238" s="85"/>
      <c r="K238" s="168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169"/>
      <c r="AZ238" s="169"/>
      <c r="BA238" s="169"/>
      <c r="BB238" s="169"/>
      <c r="BC238" s="169"/>
      <c r="BD238" s="169"/>
      <c r="BE238" s="169"/>
      <c r="BF238" s="169"/>
    </row>
    <row r="239" spans="1:58" s="170" customFormat="1" ht="59.95" hidden="1" customHeight="1" x14ac:dyDescent="0.25">
      <c r="A239" s="248" t="s">
        <v>236</v>
      </c>
      <c r="B239" s="248" t="s">
        <v>237</v>
      </c>
      <c r="C239" s="248" t="s">
        <v>238</v>
      </c>
      <c r="D239" s="258" t="s">
        <v>239</v>
      </c>
      <c r="E239" s="167"/>
      <c r="F239" s="167"/>
      <c r="G239" s="106">
        <f t="shared" si="49"/>
        <v>0</v>
      </c>
      <c r="H239" s="107"/>
      <c r="I239" s="85"/>
      <c r="J239" s="85"/>
      <c r="K239" s="168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  <c r="AQ239" s="169"/>
      <c r="AR239" s="169"/>
      <c r="AS239" s="169"/>
      <c r="AT239" s="169"/>
      <c r="AU239" s="169"/>
      <c r="AV239" s="169"/>
      <c r="AW239" s="169"/>
      <c r="AX239" s="169"/>
      <c r="AY239" s="169"/>
      <c r="AZ239" s="169"/>
      <c r="BA239" s="169"/>
      <c r="BB239" s="169"/>
      <c r="BC239" s="169"/>
      <c r="BD239" s="169"/>
      <c r="BE239" s="169"/>
      <c r="BF239" s="169"/>
    </row>
    <row r="240" spans="1:58" s="170" customFormat="1" ht="72.7" hidden="1" customHeight="1" x14ac:dyDescent="0.25">
      <c r="A240" s="164" t="s">
        <v>103</v>
      </c>
      <c r="B240" s="165"/>
      <c r="C240" s="165"/>
      <c r="D240" s="166" t="s">
        <v>23</v>
      </c>
      <c r="E240" s="167"/>
      <c r="F240" s="167"/>
      <c r="G240" s="104">
        <f t="shared" si="49"/>
        <v>0</v>
      </c>
      <c r="H240" s="104">
        <f>H241</f>
        <v>0</v>
      </c>
      <c r="I240" s="98">
        <f>I241</f>
        <v>0</v>
      </c>
      <c r="J240" s="98">
        <f>J241</f>
        <v>0</v>
      </c>
      <c r="K240" s="168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69"/>
      <c r="AE240" s="169"/>
      <c r="AF240" s="169"/>
      <c r="AG240" s="169"/>
      <c r="AH240" s="169"/>
      <c r="AI240" s="169"/>
      <c r="AJ240" s="169"/>
      <c r="AK240" s="169"/>
      <c r="AL240" s="169"/>
      <c r="AM240" s="169"/>
      <c r="AN240" s="169"/>
      <c r="AO240" s="169"/>
      <c r="AP240" s="169"/>
      <c r="AQ240" s="169"/>
      <c r="AR240" s="169"/>
      <c r="AS240" s="169"/>
      <c r="AT240" s="169"/>
      <c r="AU240" s="169"/>
      <c r="AV240" s="169"/>
      <c r="AW240" s="169"/>
      <c r="AX240" s="169"/>
      <c r="AY240" s="169"/>
      <c r="AZ240" s="169"/>
      <c r="BA240" s="169"/>
      <c r="BB240" s="169"/>
      <c r="BC240" s="169"/>
      <c r="BD240" s="169"/>
      <c r="BE240" s="169"/>
      <c r="BF240" s="169"/>
    </row>
    <row r="241" spans="1:58" s="170" customFormat="1" ht="60.8" hidden="1" customHeight="1" x14ac:dyDescent="0.25">
      <c r="A241" s="164" t="s">
        <v>102</v>
      </c>
      <c r="B241" s="165"/>
      <c r="C241" s="165"/>
      <c r="D241" s="166" t="s">
        <v>23</v>
      </c>
      <c r="E241" s="167"/>
      <c r="F241" s="167"/>
      <c r="G241" s="104">
        <f t="shared" si="49"/>
        <v>0</v>
      </c>
      <c r="H241" s="105">
        <f>H242+H243+H244</f>
        <v>0</v>
      </c>
      <c r="I241" s="85">
        <f>I242+I243+I244</f>
        <v>0</v>
      </c>
      <c r="J241" s="85">
        <f>J242+J243+J244</f>
        <v>0</v>
      </c>
      <c r="K241" s="168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N241" s="169"/>
      <c r="AO241" s="169"/>
      <c r="AP241" s="169"/>
      <c r="AQ241" s="169"/>
      <c r="AR241" s="169"/>
      <c r="AS241" s="169"/>
      <c r="AT241" s="169"/>
      <c r="AU241" s="169"/>
      <c r="AV241" s="169"/>
      <c r="AW241" s="169"/>
      <c r="AX241" s="169"/>
      <c r="AY241" s="169"/>
      <c r="AZ241" s="169"/>
      <c r="BA241" s="169"/>
      <c r="BB241" s="169"/>
      <c r="BC241" s="169"/>
      <c r="BD241" s="169"/>
      <c r="BE241" s="169"/>
      <c r="BF241" s="169"/>
    </row>
    <row r="242" spans="1:58" s="170" customFormat="1" ht="36.700000000000003" hidden="1" x14ac:dyDescent="0.3">
      <c r="A242" s="193" t="s">
        <v>138</v>
      </c>
      <c r="B242" s="171" t="s">
        <v>75</v>
      </c>
      <c r="C242" s="171" t="s">
        <v>187</v>
      </c>
      <c r="D242" s="172" t="s">
        <v>188</v>
      </c>
      <c r="E242" s="167"/>
      <c r="F242" s="167"/>
      <c r="G242" s="104">
        <f t="shared" si="49"/>
        <v>0</v>
      </c>
      <c r="H242" s="105"/>
      <c r="I242" s="85"/>
      <c r="J242" s="85"/>
      <c r="K242" s="168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169"/>
      <c r="AY242" s="169"/>
      <c r="AZ242" s="169"/>
      <c r="BA242" s="169"/>
      <c r="BB242" s="169"/>
      <c r="BC242" s="169"/>
      <c r="BD242" s="169"/>
      <c r="BE242" s="169"/>
      <c r="BF242" s="169"/>
    </row>
    <row r="243" spans="1:58" s="170" customFormat="1" ht="36" hidden="1" customHeight="1" x14ac:dyDescent="0.3">
      <c r="A243" s="193" t="s">
        <v>170</v>
      </c>
      <c r="B243" s="171" t="s">
        <v>171</v>
      </c>
      <c r="C243" s="171" t="s">
        <v>172</v>
      </c>
      <c r="D243" s="172" t="s">
        <v>183</v>
      </c>
      <c r="E243" s="167"/>
      <c r="F243" s="167"/>
      <c r="G243" s="106">
        <f t="shared" si="49"/>
        <v>0</v>
      </c>
      <c r="H243" s="107"/>
      <c r="I243" s="85"/>
      <c r="J243" s="85"/>
      <c r="K243" s="168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  <c r="AQ243" s="169"/>
      <c r="AR243" s="169"/>
      <c r="AS243" s="169"/>
      <c r="AT243" s="169"/>
      <c r="AU243" s="169"/>
      <c r="AV243" s="169"/>
      <c r="AW243" s="169"/>
      <c r="AX243" s="169"/>
      <c r="AY243" s="169"/>
      <c r="AZ243" s="169"/>
      <c r="BA243" s="169"/>
      <c r="BB243" s="169"/>
      <c r="BC243" s="169"/>
      <c r="BD243" s="169"/>
      <c r="BE243" s="169"/>
      <c r="BF243" s="169"/>
    </row>
    <row r="244" spans="1:58" s="170" customFormat="1" ht="36.700000000000003" hidden="1" customHeight="1" x14ac:dyDescent="0.25">
      <c r="A244" s="193" t="s">
        <v>96</v>
      </c>
      <c r="B244" s="171" t="s">
        <v>41</v>
      </c>
      <c r="C244" s="171" t="s">
        <v>15</v>
      </c>
      <c r="D244" s="259" t="s">
        <v>73</v>
      </c>
      <c r="E244" s="167"/>
      <c r="F244" s="167"/>
      <c r="G244" s="104">
        <f t="shared" si="49"/>
        <v>0</v>
      </c>
      <c r="H244" s="105"/>
      <c r="I244" s="85"/>
      <c r="J244" s="85"/>
      <c r="K244" s="168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</row>
    <row r="245" spans="1:58" s="263" customFormat="1" ht="57.75" hidden="1" customHeight="1" x14ac:dyDescent="0.3">
      <c r="A245" s="193"/>
      <c r="B245" s="193"/>
      <c r="C245" s="193"/>
      <c r="D245" s="260"/>
      <c r="E245" s="101" t="s">
        <v>181</v>
      </c>
      <c r="F245" s="101" t="s">
        <v>182</v>
      </c>
      <c r="G245" s="104">
        <f>H245+I245</f>
        <v>0</v>
      </c>
      <c r="H245" s="105">
        <f>H246</f>
        <v>0</v>
      </c>
      <c r="I245" s="85">
        <f t="shared" ref="I245:J247" si="50">I246</f>
        <v>0</v>
      </c>
      <c r="J245" s="85">
        <f t="shared" si="50"/>
        <v>0</v>
      </c>
      <c r="K245" s="261"/>
      <c r="L245" s="262"/>
      <c r="M245" s="262"/>
      <c r="N245" s="262"/>
      <c r="O245" s="262"/>
      <c r="P245" s="262"/>
      <c r="Q245" s="262"/>
      <c r="R245" s="262"/>
      <c r="S245" s="262"/>
      <c r="T245" s="262"/>
      <c r="U245" s="262"/>
      <c r="V245" s="262"/>
      <c r="W245" s="262"/>
      <c r="X245" s="262"/>
      <c r="Y245" s="262"/>
      <c r="Z245" s="262"/>
      <c r="AA245" s="262"/>
      <c r="AB245" s="262"/>
      <c r="AC245" s="262"/>
      <c r="AD245" s="262"/>
      <c r="AE245" s="262"/>
      <c r="AF245" s="262"/>
      <c r="AG245" s="262"/>
      <c r="AH245" s="262"/>
      <c r="AI245" s="262"/>
      <c r="AJ245" s="262"/>
      <c r="AK245" s="262"/>
      <c r="AL245" s="262"/>
      <c r="AM245" s="262"/>
      <c r="AN245" s="262"/>
      <c r="AO245" s="262"/>
      <c r="AP245" s="262"/>
      <c r="AQ245" s="262"/>
      <c r="AR245" s="262"/>
      <c r="AS245" s="262"/>
      <c r="AT245" s="262"/>
      <c r="AU245" s="262"/>
      <c r="AV245" s="262"/>
      <c r="AW245" s="262"/>
      <c r="AX245" s="262"/>
      <c r="AY245" s="262"/>
      <c r="AZ245" s="262"/>
      <c r="BA245" s="262"/>
      <c r="BB245" s="262"/>
      <c r="BC245" s="262"/>
      <c r="BD245" s="262"/>
      <c r="BE245" s="262"/>
      <c r="BF245" s="262"/>
    </row>
    <row r="246" spans="1:58" s="266" customFormat="1" ht="33.65" hidden="1" customHeight="1" x14ac:dyDescent="0.25">
      <c r="A246" s="164" t="s">
        <v>64</v>
      </c>
      <c r="B246" s="164"/>
      <c r="C246" s="164"/>
      <c r="D246" s="166" t="s">
        <v>33</v>
      </c>
      <c r="E246" s="167"/>
      <c r="F246" s="167"/>
      <c r="G246" s="104">
        <f>H246+I246</f>
        <v>0</v>
      </c>
      <c r="H246" s="105">
        <f>H247</f>
        <v>0</v>
      </c>
      <c r="I246" s="85">
        <f t="shared" si="50"/>
        <v>0</v>
      </c>
      <c r="J246" s="85">
        <f t="shared" si="50"/>
        <v>0</v>
      </c>
      <c r="K246" s="264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  <c r="AJ246" s="265"/>
      <c r="AK246" s="265"/>
      <c r="AL246" s="265"/>
      <c r="AM246" s="265"/>
      <c r="AN246" s="265"/>
      <c r="AO246" s="265"/>
      <c r="AP246" s="265"/>
      <c r="AQ246" s="265"/>
      <c r="AR246" s="265"/>
      <c r="AS246" s="265"/>
      <c r="AT246" s="265"/>
      <c r="AU246" s="265"/>
      <c r="AV246" s="265"/>
      <c r="AW246" s="265"/>
      <c r="AX246" s="265"/>
      <c r="AY246" s="265"/>
      <c r="AZ246" s="265"/>
      <c r="BA246" s="265"/>
      <c r="BB246" s="265"/>
      <c r="BC246" s="265"/>
      <c r="BD246" s="265"/>
      <c r="BE246" s="265"/>
      <c r="BF246" s="265"/>
    </row>
    <row r="247" spans="1:58" s="266" customFormat="1" ht="36.700000000000003" hidden="1" x14ac:dyDescent="0.25">
      <c r="A247" s="164" t="s">
        <v>63</v>
      </c>
      <c r="B247" s="164"/>
      <c r="C247" s="164"/>
      <c r="D247" s="166" t="s">
        <v>33</v>
      </c>
      <c r="E247" s="167"/>
      <c r="F247" s="167"/>
      <c r="G247" s="104">
        <f>H247+I247</f>
        <v>0</v>
      </c>
      <c r="H247" s="105">
        <f>H248</f>
        <v>0</v>
      </c>
      <c r="I247" s="85">
        <f t="shared" si="50"/>
        <v>0</v>
      </c>
      <c r="J247" s="85">
        <f t="shared" si="50"/>
        <v>0</v>
      </c>
      <c r="K247" s="264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  <c r="AJ247" s="265"/>
      <c r="AK247" s="265"/>
      <c r="AL247" s="265"/>
      <c r="AM247" s="265"/>
      <c r="AN247" s="265"/>
      <c r="AO247" s="265"/>
      <c r="AP247" s="265"/>
      <c r="AQ247" s="265"/>
      <c r="AR247" s="265"/>
      <c r="AS247" s="265"/>
      <c r="AT247" s="265"/>
      <c r="AU247" s="265"/>
      <c r="AV247" s="265"/>
      <c r="AW247" s="265"/>
      <c r="AX247" s="265"/>
      <c r="AY247" s="265"/>
      <c r="AZ247" s="265"/>
      <c r="BA247" s="265"/>
      <c r="BB247" s="265"/>
      <c r="BC247" s="265"/>
      <c r="BD247" s="265"/>
      <c r="BE247" s="265"/>
      <c r="BF247" s="265"/>
    </row>
    <row r="248" spans="1:58" s="266" customFormat="1" ht="23.1" hidden="1" x14ac:dyDescent="0.25">
      <c r="A248" s="171" t="s">
        <v>131</v>
      </c>
      <c r="B248" s="171" t="s">
        <v>71</v>
      </c>
      <c r="C248" s="171" t="s">
        <v>4</v>
      </c>
      <c r="D248" s="240" t="s">
        <v>72</v>
      </c>
      <c r="E248" s="167"/>
      <c r="F248" s="167"/>
      <c r="G248" s="104">
        <f>H248+I248</f>
        <v>0</v>
      </c>
      <c r="H248" s="105"/>
      <c r="I248" s="85"/>
      <c r="J248" s="85"/>
      <c r="K248" s="264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  <c r="AJ248" s="265"/>
      <c r="AK248" s="265"/>
      <c r="AL248" s="265"/>
      <c r="AM248" s="265"/>
      <c r="AN248" s="265"/>
      <c r="AO248" s="265"/>
      <c r="AP248" s="265"/>
      <c r="AQ248" s="265"/>
      <c r="AR248" s="265"/>
      <c r="AS248" s="265"/>
      <c r="AT248" s="265"/>
      <c r="AU248" s="265"/>
      <c r="AV248" s="265"/>
      <c r="AW248" s="265"/>
      <c r="AX248" s="265"/>
      <c r="AY248" s="265"/>
      <c r="AZ248" s="265"/>
      <c r="BA248" s="265"/>
      <c r="BB248" s="265"/>
      <c r="BC248" s="265"/>
      <c r="BD248" s="265"/>
      <c r="BE248" s="265"/>
      <c r="BF248" s="265"/>
    </row>
    <row r="249" spans="1:58" s="170" customFormat="1" ht="77.95" customHeight="1" x14ac:dyDescent="0.3">
      <c r="A249" s="247"/>
      <c r="B249" s="171"/>
      <c r="C249" s="171"/>
      <c r="D249" s="195"/>
      <c r="E249" s="101" t="s">
        <v>330</v>
      </c>
      <c r="F249" s="101" t="s">
        <v>360</v>
      </c>
      <c r="G249" s="85">
        <f t="shared" ref="G249:H249" si="51">G250</f>
        <v>300000</v>
      </c>
      <c r="H249" s="85">
        <f t="shared" si="51"/>
        <v>300000</v>
      </c>
      <c r="I249" s="85">
        <f>I250</f>
        <v>0</v>
      </c>
      <c r="J249" s="85">
        <f>J250</f>
        <v>0</v>
      </c>
      <c r="K249" s="168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69"/>
      <c r="AW249" s="169"/>
      <c r="AX249" s="169"/>
      <c r="AY249" s="169"/>
      <c r="AZ249" s="169"/>
      <c r="BA249" s="169"/>
      <c r="BB249" s="169"/>
      <c r="BC249" s="169"/>
      <c r="BD249" s="169"/>
      <c r="BE249" s="169"/>
      <c r="BF249" s="169"/>
    </row>
    <row r="250" spans="1:58" s="170" customFormat="1" ht="36.700000000000003" x14ac:dyDescent="0.25">
      <c r="A250" s="164" t="s">
        <v>64</v>
      </c>
      <c r="B250" s="164"/>
      <c r="C250" s="164"/>
      <c r="D250" s="166" t="s">
        <v>33</v>
      </c>
      <c r="E250" s="101"/>
      <c r="F250" s="101"/>
      <c r="G250" s="100">
        <f t="shared" ref="G250:G251" si="52">H250+I250</f>
        <v>300000</v>
      </c>
      <c r="H250" s="87">
        <f>H251</f>
        <v>300000</v>
      </c>
      <c r="I250" s="85">
        <f>I251</f>
        <v>0</v>
      </c>
      <c r="J250" s="85">
        <f>J251</f>
        <v>0</v>
      </c>
      <c r="K250" s="168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169"/>
      <c r="AZ250" s="169"/>
      <c r="BA250" s="169"/>
      <c r="BB250" s="169"/>
      <c r="BC250" s="169"/>
      <c r="BD250" s="169"/>
      <c r="BE250" s="169"/>
      <c r="BF250" s="169"/>
    </row>
    <row r="251" spans="1:58" s="270" customFormat="1" ht="56.25" customHeight="1" x14ac:dyDescent="0.3">
      <c r="A251" s="247" t="s">
        <v>331</v>
      </c>
      <c r="B251" s="171" t="s">
        <v>332</v>
      </c>
      <c r="C251" s="171" t="s">
        <v>333</v>
      </c>
      <c r="D251" s="267" t="s">
        <v>334</v>
      </c>
      <c r="E251" s="101"/>
      <c r="F251" s="101"/>
      <c r="G251" s="100">
        <f t="shared" si="52"/>
        <v>300000</v>
      </c>
      <c r="H251" s="87">
        <f>150000+150000</f>
        <v>300000</v>
      </c>
      <c r="I251" s="85">
        <v>0</v>
      </c>
      <c r="J251" s="85"/>
      <c r="K251" s="268"/>
      <c r="L251" s="269"/>
      <c r="M251" s="269"/>
      <c r="N251" s="269"/>
      <c r="O251" s="269"/>
      <c r="P251" s="269"/>
      <c r="Q251" s="269"/>
      <c r="R251" s="269"/>
      <c r="S251" s="269"/>
      <c r="T251" s="269"/>
      <c r="U251" s="269"/>
      <c r="V251" s="269"/>
      <c r="W251" s="269"/>
      <c r="X251" s="269"/>
      <c r="Y251" s="269"/>
      <c r="Z251" s="269"/>
      <c r="AA251" s="269"/>
      <c r="AB251" s="269"/>
      <c r="AC251" s="269"/>
      <c r="AD251" s="269"/>
      <c r="AE251" s="269"/>
      <c r="AF251" s="269"/>
      <c r="AG251" s="269"/>
      <c r="AH251" s="269"/>
      <c r="AI251" s="269"/>
      <c r="AJ251" s="269"/>
      <c r="AK251" s="269"/>
      <c r="AL251" s="269"/>
      <c r="AM251" s="269"/>
      <c r="AN251" s="269"/>
      <c r="AO251" s="269"/>
      <c r="AP251" s="269"/>
      <c r="AQ251" s="269"/>
      <c r="AR251" s="269"/>
      <c r="AS251" s="269"/>
      <c r="AT251" s="269"/>
      <c r="AU251" s="269"/>
      <c r="AV251" s="269"/>
      <c r="AW251" s="269"/>
      <c r="AX251" s="269"/>
      <c r="AY251" s="269"/>
      <c r="AZ251" s="269"/>
      <c r="BA251" s="269"/>
      <c r="BB251" s="269"/>
      <c r="BC251" s="269"/>
      <c r="BD251" s="269"/>
      <c r="BE251" s="269"/>
      <c r="BF251" s="269"/>
    </row>
    <row r="252" spans="1:58" s="170" customFormat="1" ht="78.8" customHeight="1" x14ac:dyDescent="0.25">
      <c r="A252" s="171"/>
      <c r="B252" s="248"/>
      <c r="C252" s="248"/>
      <c r="D252" s="271"/>
      <c r="E252" s="101" t="s">
        <v>273</v>
      </c>
      <c r="F252" s="101" t="s">
        <v>275</v>
      </c>
      <c r="G252" s="85">
        <f t="shared" ref="G252:J253" si="53">G253</f>
        <v>250000</v>
      </c>
      <c r="H252" s="85">
        <f t="shared" si="53"/>
        <v>250000</v>
      </c>
      <c r="I252" s="85">
        <f t="shared" si="53"/>
        <v>0</v>
      </c>
      <c r="J252" s="85">
        <f t="shared" si="53"/>
        <v>0</v>
      </c>
      <c r="K252" s="168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169"/>
      <c r="AZ252" s="169"/>
      <c r="BA252" s="169"/>
      <c r="BB252" s="169"/>
      <c r="BC252" s="169"/>
      <c r="BD252" s="169"/>
      <c r="BE252" s="169"/>
      <c r="BF252" s="169"/>
    </row>
    <row r="253" spans="1:58" s="170" customFormat="1" ht="36.700000000000003" customHeight="1" x14ac:dyDescent="0.25">
      <c r="A253" s="164" t="s">
        <v>64</v>
      </c>
      <c r="B253" s="193"/>
      <c r="C253" s="194"/>
      <c r="D253" s="166" t="s">
        <v>33</v>
      </c>
      <c r="E253" s="167"/>
      <c r="F253" s="167"/>
      <c r="G253" s="85">
        <f t="shared" si="53"/>
        <v>250000</v>
      </c>
      <c r="H253" s="85">
        <f>H254</f>
        <v>250000</v>
      </c>
      <c r="I253" s="85">
        <f t="shared" si="53"/>
        <v>0</v>
      </c>
      <c r="J253" s="85">
        <f t="shared" si="53"/>
        <v>0</v>
      </c>
      <c r="K253" s="168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169"/>
      <c r="AZ253" s="169"/>
      <c r="BA253" s="169"/>
      <c r="BB253" s="169"/>
      <c r="BC253" s="169"/>
      <c r="BD253" s="169"/>
      <c r="BE253" s="169"/>
      <c r="BF253" s="169"/>
    </row>
    <row r="254" spans="1:58" s="170" customFormat="1" ht="36.700000000000003" customHeight="1" x14ac:dyDescent="0.25">
      <c r="A254" s="164" t="s">
        <v>63</v>
      </c>
      <c r="B254" s="164"/>
      <c r="C254" s="164"/>
      <c r="D254" s="166" t="s">
        <v>33</v>
      </c>
      <c r="E254" s="167"/>
      <c r="F254" s="167"/>
      <c r="G254" s="85">
        <f>G255</f>
        <v>250000</v>
      </c>
      <c r="H254" s="85">
        <f>H255</f>
        <v>250000</v>
      </c>
      <c r="I254" s="85">
        <f>I255</f>
        <v>0</v>
      </c>
      <c r="J254" s="85">
        <f>J255</f>
        <v>0</v>
      </c>
      <c r="K254" s="168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169"/>
      <c r="AT254" s="169"/>
      <c r="AU254" s="169"/>
      <c r="AV254" s="169"/>
      <c r="AW254" s="169"/>
      <c r="AX254" s="169"/>
      <c r="AY254" s="169"/>
      <c r="AZ254" s="169"/>
      <c r="BA254" s="169"/>
      <c r="BB254" s="169"/>
      <c r="BC254" s="169"/>
      <c r="BD254" s="169"/>
      <c r="BE254" s="169"/>
      <c r="BF254" s="169"/>
    </row>
    <row r="255" spans="1:58" s="170" customFormat="1" ht="57.25" customHeight="1" x14ac:dyDescent="0.3">
      <c r="A255" s="171" t="s">
        <v>61</v>
      </c>
      <c r="B255" s="171" t="s">
        <v>62</v>
      </c>
      <c r="C255" s="171" t="s">
        <v>4</v>
      </c>
      <c r="D255" s="195" t="s">
        <v>123</v>
      </c>
      <c r="E255" s="167"/>
      <c r="F255" s="167"/>
      <c r="G255" s="100">
        <f>H255+I255</f>
        <v>250000</v>
      </c>
      <c r="H255" s="87">
        <f>250000</f>
        <v>250000</v>
      </c>
      <c r="I255" s="87"/>
      <c r="J255" s="87"/>
      <c r="K255" s="168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169"/>
      <c r="AT255" s="169"/>
      <c r="AU255" s="169"/>
      <c r="AV255" s="169"/>
      <c r="AW255" s="169"/>
      <c r="AX255" s="169"/>
      <c r="AY255" s="169"/>
      <c r="AZ255" s="169"/>
      <c r="BA255" s="169"/>
      <c r="BB255" s="169"/>
      <c r="BC255" s="169"/>
      <c r="BD255" s="169"/>
      <c r="BE255" s="169"/>
      <c r="BF255" s="169"/>
    </row>
    <row r="256" spans="1:58" s="170" customFormat="1" ht="76.75" customHeight="1" x14ac:dyDescent="0.25">
      <c r="A256" s="171"/>
      <c r="B256" s="248"/>
      <c r="C256" s="248"/>
      <c r="D256" s="271"/>
      <c r="E256" s="101" t="s">
        <v>290</v>
      </c>
      <c r="F256" s="272" t="s">
        <v>274</v>
      </c>
      <c r="G256" s="85">
        <f>H256+I256</f>
        <v>96000</v>
      </c>
      <c r="H256" s="85">
        <f>H257+H260</f>
        <v>96000</v>
      </c>
      <c r="I256" s="85">
        <f>I257</f>
        <v>0</v>
      </c>
      <c r="J256" s="85">
        <f>J257</f>
        <v>0</v>
      </c>
      <c r="K256" s="168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69"/>
      <c r="AX256" s="169"/>
      <c r="AY256" s="169"/>
      <c r="AZ256" s="169"/>
      <c r="BA256" s="169"/>
      <c r="BB256" s="169"/>
      <c r="BC256" s="169"/>
      <c r="BD256" s="169"/>
      <c r="BE256" s="169"/>
      <c r="BF256" s="169"/>
    </row>
    <row r="257" spans="1:59" s="170" customFormat="1" ht="36.700000000000003" x14ac:dyDescent="0.25">
      <c r="A257" s="164" t="s">
        <v>64</v>
      </c>
      <c r="B257" s="193"/>
      <c r="C257" s="194"/>
      <c r="D257" s="166" t="s">
        <v>33</v>
      </c>
      <c r="E257" s="167"/>
      <c r="F257" s="167"/>
      <c r="G257" s="85">
        <f t="shared" ref="G257:I258" si="54">G258</f>
        <v>81000</v>
      </c>
      <c r="H257" s="85">
        <f t="shared" si="54"/>
        <v>81000</v>
      </c>
      <c r="I257" s="85">
        <f t="shared" si="54"/>
        <v>0</v>
      </c>
      <c r="J257" s="85"/>
      <c r="K257" s="168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169"/>
      <c r="AT257" s="169"/>
      <c r="AU257" s="169"/>
      <c r="AV257" s="169"/>
      <c r="AW257" s="169"/>
      <c r="AX257" s="169"/>
      <c r="AY257" s="169"/>
      <c r="AZ257" s="169"/>
      <c r="BA257" s="169"/>
      <c r="BB257" s="169"/>
      <c r="BC257" s="169"/>
      <c r="BD257" s="169"/>
      <c r="BE257" s="169"/>
      <c r="BF257" s="169"/>
    </row>
    <row r="258" spans="1:59" s="170" customFormat="1" ht="36.700000000000003" x14ac:dyDescent="0.25">
      <c r="A258" s="164" t="s">
        <v>63</v>
      </c>
      <c r="B258" s="164"/>
      <c r="C258" s="164"/>
      <c r="D258" s="166" t="s">
        <v>33</v>
      </c>
      <c r="E258" s="167"/>
      <c r="F258" s="167"/>
      <c r="G258" s="85">
        <f t="shared" si="54"/>
        <v>81000</v>
      </c>
      <c r="H258" s="85">
        <f t="shared" si="54"/>
        <v>81000</v>
      </c>
      <c r="I258" s="85">
        <f t="shared" si="54"/>
        <v>0</v>
      </c>
      <c r="J258" s="85">
        <f>J259</f>
        <v>0</v>
      </c>
      <c r="K258" s="168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</row>
    <row r="259" spans="1:59" s="170" customFormat="1" x14ac:dyDescent="0.3">
      <c r="A259" s="171" t="s">
        <v>270</v>
      </c>
      <c r="B259" s="171" t="s">
        <v>88</v>
      </c>
      <c r="C259" s="171" t="s">
        <v>44</v>
      </c>
      <c r="D259" s="195" t="s">
        <v>89</v>
      </c>
      <c r="E259" s="167"/>
      <c r="F259" s="167"/>
      <c r="G259" s="100">
        <f>H259+I259</f>
        <v>81000</v>
      </c>
      <c r="H259" s="87">
        <f>41000+40000</f>
        <v>81000</v>
      </c>
      <c r="I259" s="85"/>
      <c r="J259" s="85"/>
      <c r="K259" s="168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</row>
    <row r="260" spans="1:59" s="170" customFormat="1" ht="55.05" x14ac:dyDescent="0.3">
      <c r="A260" s="193" t="s">
        <v>103</v>
      </c>
      <c r="B260" s="171"/>
      <c r="C260" s="171"/>
      <c r="D260" s="273" t="s">
        <v>23</v>
      </c>
      <c r="E260" s="167"/>
      <c r="F260" s="167"/>
      <c r="G260" s="98">
        <f>G261</f>
        <v>15000</v>
      </c>
      <c r="H260" s="85">
        <f>H261</f>
        <v>15000</v>
      </c>
      <c r="I260" s="85"/>
      <c r="J260" s="85"/>
      <c r="K260" s="168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</row>
    <row r="261" spans="1:59" s="170" customFormat="1" ht="55.05" x14ac:dyDescent="0.3">
      <c r="A261" s="193" t="s">
        <v>102</v>
      </c>
      <c r="B261" s="171"/>
      <c r="C261" s="171"/>
      <c r="D261" s="273" t="s">
        <v>23</v>
      </c>
      <c r="E261" s="167"/>
      <c r="F261" s="167"/>
      <c r="G261" s="98">
        <f>G262</f>
        <v>15000</v>
      </c>
      <c r="H261" s="85">
        <f>H262</f>
        <v>15000</v>
      </c>
      <c r="I261" s="85"/>
      <c r="J261" s="85"/>
      <c r="K261" s="168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</row>
    <row r="262" spans="1:59" s="170" customFormat="1" x14ac:dyDescent="0.3">
      <c r="A262" s="171" t="s">
        <v>100</v>
      </c>
      <c r="B262" s="171" t="s">
        <v>88</v>
      </c>
      <c r="C262" s="171" t="s">
        <v>44</v>
      </c>
      <c r="D262" s="195" t="s">
        <v>89</v>
      </c>
      <c r="E262" s="167"/>
      <c r="F262" s="167"/>
      <c r="G262" s="100">
        <f>H262</f>
        <v>15000</v>
      </c>
      <c r="H262" s="87">
        <v>15000</v>
      </c>
      <c r="I262" s="85"/>
      <c r="J262" s="85"/>
      <c r="K262" s="168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  <c r="AL262" s="169"/>
      <c r="AM262" s="169"/>
      <c r="AN262" s="169"/>
      <c r="AO262" s="169"/>
      <c r="AP262" s="169"/>
      <c r="AQ262" s="169"/>
      <c r="AR262" s="169"/>
      <c r="AS262" s="169"/>
      <c r="AT262" s="169"/>
      <c r="AU262" s="169"/>
      <c r="AV262" s="169"/>
      <c r="AW262" s="169"/>
      <c r="AX262" s="169"/>
      <c r="AY262" s="169"/>
      <c r="AZ262" s="169"/>
      <c r="BA262" s="169"/>
      <c r="BB262" s="169"/>
      <c r="BC262" s="169"/>
      <c r="BD262" s="169"/>
      <c r="BE262" s="169"/>
      <c r="BF262" s="169"/>
    </row>
    <row r="263" spans="1:59" s="170" customFormat="1" ht="114.65" customHeight="1" x14ac:dyDescent="0.25">
      <c r="A263" s="171"/>
      <c r="B263" s="248"/>
      <c r="C263" s="248"/>
      <c r="D263" s="271"/>
      <c r="E263" s="101" t="s">
        <v>357</v>
      </c>
      <c r="F263" s="101" t="s">
        <v>340</v>
      </c>
      <c r="G263" s="85">
        <f t="shared" ref="G263:G272" si="55">H263+I263</f>
        <v>150000</v>
      </c>
      <c r="H263" s="85">
        <f>H264</f>
        <v>150000</v>
      </c>
      <c r="I263" s="85"/>
      <c r="J263" s="85"/>
      <c r="K263" s="168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169"/>
      <c r="AH263" s="169"/>
      <c r="AI263" s="169"/>
      <c r="AJ263" s="169"/>
      <c r="AK263" s="169"/>
      <c r="AL263" s="169"/>
      <c r="AM263" s="169"/>
      <c r="AN263" s="169"/>
      <c r="AO263" s="169"/>
      <c r="AP263" s="169"/>
      <c r="AQ263" s="169"/>
      <c r="AR263" s="169"/>
      <c r="AS263" s="169"/>
      <c r="AT263" s="169"/>
      <c r="AU263" s="169"/>
      <c r="AV263" s="169"/>
      <c r="AW263" s="169"/>
      <c r="AX263" s="169"/>
      <c r="AY263" s="169"/>
      <c r="AZ263" s="169"/>
      <c r="BA263" s="169"/>
      <c r="BB263" s="169"/>
      <c r="BC263" s="169"/>
      <c r="BD263" s="169"/>
      <c r="BE263" s="169"/>
      <c r="BF263" s="169"/>
    </row>
    <row r="264" spans="1:59" s="170" customFormat="1" ht="36.700000000000003" x14ac:dyDescent="0.25">
      <c r="A264" s="164" t="s">
        <v>64</v>
      </c>
      <c r="B264" s="193"/>
      <c r="C264" s="194"/>
      <c r="D264" s="166" t="s">
        <v>33</v>
      </c>
      <c r="E264" s="167"/>
      <c r="F264" s="167"/>
      <c r="G264" s="87">
        <f t="shared" si="55"/>
        <v>150000</v>
      </c>
      <c r="H264" s="87">
        <f>H265</f>
        <v>150000</v>
      </c>
      <c r="I264" s="85"/>
      <c r="J264" s="85"/>
      <c r="K264" s="168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169"/>
      <c r="AH264" s="169"/>
      <c r="AI264" s="169"/>
      <c r="AJ264" s="169"/>
      <c r="AK264" s="169"/>
      <c r="AL264" s="169"/>
      <c r="AM264" s="169"/>
      <c r="AN264" s="169"/>
      <c r="AO264" s="169"/>
      <c r="AP264" s="169"/>
      <c r="AQ264" s="169"/>
      <c r="AR264" s="169"/>
      <c r="AS264" s="169"/>
      <c r="AT264" s="169"/>
      <c r="AU264" s="169"/>
      <c r="AV264" s="169"/>
      <c r="AW264" s="169"/>
      <c r="AX264" s="169"/>
      <c r="AY264" s="169"/>
      <c r="AZ264" s="169"/>
      <c r="BA264" s="169"/>
      <c r="BB264" s="169"/>
      <c r="BC264" s="169"/>
      <c r="BD264" s="169"/>
      <c r="BE264" s="169"/>
      <c r="BF264" s="169"/>
    </row>
    <row r="265" spans="1:59" s="170" customFormat="1" ht="36.700000000000003" x14ac:dyDescent="0.25">
      <c r="A265" s="164" t="s">
        <v>63</v>
      </c>
      <c r="B265" s="164"/>
      <c r="C265" s="164"/>
      <c r="D265" s="166" t="s">
        <v>33</v>
      </c>
      <c r="E265" s="167"/>
      <c r="F265" s="167"/>
      <c r="G265" s="87">
        <f t="shared" si="55"/>
        <v>150000</v>
      </c>
      <c r="H265" s="87">
        <f>H266</f>
        <v>150000</v>
      </c>
      <c r="I265" s="85"/>
      <c r="J265" s="85"/>
      <c r="K265" s="168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169"/>
      <c r="AH265" s="169"/>
      <c r="AI265" s="169"/>
      <c r="AJ265" s="169"/>
      <c r="AK265" s="169"/>
      <c r="AL265" s="169"/>
      <c r="AM265" s="169"/>
      <c r="AN265" s="169"/>
      <c r="AO265" s="169"/>
      <c r="AP265" s="169"/>
      <c r="AQ265" s="169"/>
      <c r="AR265" s="169"/>
      <c r="AS265" s="169"/>
      <c r="AT265" s="169"/>
      <c r="AU265" s="169"/>
      <c r="AV265" s="169"/>
      <c r="AW265" s="169"/>
      <c r="AX265" s="169"/>
      <c r="AY265" s="169"/>
      <c r="AZ265" s="169"/>
      <c r="BA265" s="169"/>
      <c r="BB265" s="169"/>
      <c r="BC265" s="169"/>
      <c r="BD265" s="169"/>
      <c r="BE265" s="169"/>
      <c r="BF265" s="169"/>
    </row>
    <row r="266" spans="1:59" s="170" customFormat="1" ht="30.75" customHeight="1" x14ac:dyDescent="0.3">
      <c r="A266" s="171" t="s">
        <v>131</v>
      </c>
      <c r="B266" s="171" t="s">
        <v>71</v>
      </c>
      <c r="C266" s="171" t="s">
        <v>4</v>
      </c>
      <c r="D266" s="195" t="s">
        <v>72</v>
      </c>
      <c r="E266" s="167"/>
      <c r="F266" s="167"/>
      <c r="G266" s="87">
        <f t="shared" si="55"/>
        <v>150000</v>
      </c>
      <c r="H266" s="87">
        <v>150000</v>
      </c>
      <c r="I266" s="85"/>
      <c r="J266" s="85"/>
      <c r="K266" s="168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169"/>
      <c r="AH266" s="169"/>
      <c r="AI266" s="169"/>
      <c r="AJ266" s="169"/>
      <c r="AK266" s="169"/>
      <c r="AL266" s="169"/>
      <c r="AM266" s="169"/>
      <c r="AN266" s="169"/>
      <c r="AO266" s="169"/>
      <c r="AP266" s="169"/>
      <c r="AQ266" s="169"/>
      <c r="AR266" s="169"/>
      <c r="AS266" s="169"/>
      <c r="AT266" s="169"/>
      <c r="AU266" s="169"/>
      <c r="AV266" s="169"/>
      <c r="AW266" s="169"/>
      <c r="AX266" s="169"/>
      <c r="AY266" s="169"/>
      <c r="AZ266" s="169"/>
      <c r="BA266" s="169"/>
      <c r="BB266" s="169"/>
      <c r="BC266" s="169"/>
      <c r="BD266" s="169"/>
      <c r="BE266" s="169"/>
      <c r="BF266" s="169"/>
    </row>
    <row r="267" spans="1:59" s="16" customFormat="1" ht="76.099999999999994" customHeight="1" x14ac:dyDescent="0.3">
      <c r="A267" s="22"/>
      <c r="B267" s="22"/>
      <c r="C267" s="22"/>
      <c r="D267" s="32"/>
      <c r="E267" s="101" t="s">
        <v>320</v>
      </c>
      <c r="F267" s="101" t="s">
        <v>322</v>
      </c>
      <c r="G267" s="145">
        <f>H267+I267</f>
        <v>14451020</v>
      </c>
      <c r="H267" s="145">
        <f>H268+H273</f>
        <v>654420</v>
      </c>
      <c r="I267" s="145">
        <f>I268+I273</f>
        <v>13796600</v>
      </c>
      <c r="J267" s="145">
        <f>J268+J273</f>
        <v>13796600</v>
      </c>
      <c r="K267" s="14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</row>
    <row r="268" spans="1:59" s="16" customFormat="1" ht="42.8" customHeight="1" x14ac:dyDescent="0.3">
      <c r="A268" s="22" t="s">
        <v>64</v>
      </c>
      <c r="B268" s="22"/>
      <c r="C268" s="22"/>
      <c r="D268" s="65" t="s">
        <v>33</v>
      </c>
      <c r="E268" s="31"/>
      <c r="F268" s="31"/>
      <c r="G268" s="145">
        <f t="shared" si="55"/>
        <v>14451020</v>
      </c>
      <c r="H268" s="145">
        <f>H269</f>
        <v>654420</v>
      </c>
      <c r="I268" s="145">
        <f>I269</f>
        <v>13796600</v>
      </c>
      <c r="J268" s="145">
        <f>J269</f>
        <v>13796600</v>
      </c>
      <c r="K268" s="14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</row>
    <row r="269" spans="1:59" s="70" customFormat="1" ht="47.25" customHeight="1" x14ac:dyDescent="0.25">
      <c r="A269" s="66" t="s">
        <v>63</v>
      </c>
      <c r="B269" s="66"/>
      <c r="C269" s="66"/>
      <c r="D269" s="67" t="s">
        <v>33</v>
      </c>
      <c r="E269" s="68"/>
      <c r="F269" s="68"/>
      <c r="G269" s="145">
        <f t="shared" si="55"/>
        <v>14451020</v>
      </c>
      <c r="H269" s="145">
        <f>H271+H272+H270</f>
        <v>654420</v>
      </c>
      <c r="I269" s="145">
        <f t="shared" ref="I269:J269" si="56">I271+I272+I270</f>
        <v>13796600</v>
      </c>
      <c r="J269" s="145">
        <f t="shared" si="56"/>
        <v>13796600</v>
      </c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69"/>
    </row>
    <row r="270" spans="1:59" s="70" customFormat="1" ht="53.85" customHeight="1" x14ac:dyDescent="0.25">
      <c r="A270" s="157" t="s">
        <v>254</v>
      </c>
      <c r="B270" s="66">
        <v>8240</v>
      </c>
      <c r="C270" s="22" t="s">
        <v>226</v>
      </c>
      <c r="D270" s="59" t="s">
        <v>255</v>
      </c>
      <c r="E270" s="68"/>
      <c r="F270" s="68"/>
      <c r="G270" s="135">
        <f t="shared" si="55"/>
        <v>500000</v>
      </c>
      <c r="H270" s="105"/>
      <c r="I270" s="85">
        <v>500000</v>
      </c>
      <c r="J270" s="135">
        <v>500000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69"/>
    </row>
    <row r="271" spans="1:59" s="153" customFormat="1" ht="29.9" hidden="1" customHeight="1" x14ac:dyDescent="0.25">
      <c r="A271" s="147" t="s">
        <v>131</v>
      </c>
      <c r="B271" s="147" t="s">
        <v>71</v>
      </c>
      <c r="C271" s="147" t="s">
        <v>4</v>
      </c>
      <c r="D271" s="59" t="s">
        <v>72</v>
      </c>
      <c r="E271" s="149"/>
      <c r="F271" s="149"/>
      <c r="G271" s="138">
        <f t="shared" si="55"/>
        <v>0</v>
      </c>
      <c r="H271" s="163"/>
      <c r="I271" s="163"/>
      <c r="J271" s="146"/>
      <c r="K271" s="150"/>
      <c r="L271" s="150"/>
      <c r="M271" s="150"/>
      <c r="N271" s="150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  <c r="AA271" s="151"/>
      <c r="AB271" s="151"/>
      <c r="AC271" s="151"/>
      <c r="AD271" s="151"/>
      <c r="AE271" s="151"/>
      <c r="AF271" s="151"/>
      <c r="AG271" s="151"/>
      <c r="AH271" s="151"/>
      <c r="AI271" s="151"/>
      <c r="AJ271" s="151"/>
      <c r="AK271" s="151"/>
      <c r="AL271" s="151"/>
      <c r="AM271" s="151"/>
      <c r="AN271" s="151"/>
      <c r="AO271" s="151"/>
      <c r="AP271" s="151"/>
      <c r="AQ271" s="151"/>
      <c r="AR271" s="151"/>
      <c r="AS271" s="151"/>
      <c r="AT271" s="151"/>
      <c r="AU271" s="151"/>
      <c r="AV271" s="151"/>
      <c r="AW271" s="151"/>
      <c r="AX271" s="151"/>
      <c r="AY271" s="151"/>
      <c r="AZ271" s="151"/>
      <c r="BA271" s="151"/>
      <c r="BB271" s="151"/>
      <c r="BC271" s="151"/>
      <c r="BD271" s="151"/>
      <c r="BE271" s="151"/>
      <c r="BF271" s="151"/>
      <c r="BG271" s="152"/>
    </row>
    <row r="272" spans="1:59" s="182" customFormat="1" ht="68.099999999999994" customHeight="1" x14ac:dyDescent="0.25">
      <c r="A272" s="157" t="s">
        <v>61</v>
      </c>
      <c r="B272" s="158">
        <v>9800</v>
      </c>
      <c r="C272" s="157" t="s">
        <v>4</v>
      </c>
      <c r="D272" s="180" t="s">
        <v>123</v>
      </c>
      <c r="E272" s="160"/>
      <c r="F272" s="160"/>
      <c r="G272" s="85">
        <f t="shared" si="55"/>
        <v>13951020</v>
      </c>
      <c r="H272" s="123">
        <f>250000+404420</f>
        <v>654420</v>
      </c>
      <c r="I272" s="123">
        <f>3000000+2000000+1000000+1000000+921600+2500000+275000+500000+500000+580000+500000+520000</f>
        <v>13296600</v>
      </c>
      <c r="J272" s="123">
        <f>3000000+2000000+1000000+1000000+921600+2500000+275000+500000+500000+580000+500000+520000</f>
        <v>13296600</v>
      </c>
      <c r="K272" s="181"/>
      <c r="L272" s="181"/>
      <c r="M272" s="181"/>
      <c r="N272" s="181"/>
    </row>
    <row r="273" spans="1:58" s="162" customFormat="1" ht="23.1" hidden="1" x14ac:dyDescent="0.25">
      <c r="A273" s="164" t="s">
        <v>52</v>
      </c>
      <c r="B273" s="165"/>
      <c r="C273" s="165"/>
      <c r="D273" s="183" t="s">
        <v>24</v>
      </c>
      <c r="E273" s="160"/>
      <c r="F273" s="160"/>
      <c r="G273" s="184">
        <f t="shared" ref="G273:G285" si="57">H273+I273</f>
        <v>0</v>
      </c>
      <c r="H273" s="185">
        <f>H274</f>
        <v>0</v>
      </c>
      <c r="I273" s="186"/>
      <c r="J273" s="186"/>
      <c r="K273" s="187"/>
      <c r="L273" s="187"/>
      <c r="M273" s="187"/>
      <c r="N273" s="187"/>
    </row>
    <row r="274" spans="1:58" s="162" customFormat="1" ht="23.1" hidden="1" x14ac:dyDescent="0.25">
      <c r="A274" s="164" t="s">
        <v>51</v>
      </c>
      <c r="B274" s="165"/>
      <c r="C274" s="165"/>
      <c r="D274" s="183" t="s">
        <v>24</v>
      </c>
      <c r="E274" s="160"/>
      <c r="F274" s="160"/>
      <c r="G274" s="184">
        <f t="shared" si="57"/>
        <v>0</v>
      </c>
      <c r="H274" s="185">
        <f>H275+H276</f>
        <v>0</v>
      </c>
      <c r="I274" s="186"/>
      <c r="J274" s="186"/>
      <c r="K274" s="187"/>
      <c r="L274" s="187"/>
      <c r="M274" s="187"/>
      <c r="N274" s="187"/>
    </row>
    <row r="275" spans="1:58" s="162" customFormat="1" ht="64.55" hidden="1" customHeight="1" x14ac:dyDescent="0.25">
      <c r="A275" s="171" t="s">
        <v>258</v>
      </c>
      <c r="B275" s="171" t="s">
        <v>259</v>
      </c>
      <c r="C275" s="171" t="s">
        <v>128</v>
      </c>
      <c r="D275" s="180" t="s">
        <v>260</v>
      </c>
      <c r="E275" s="160"/>
      <c r="F275" s="160"/>
      <c r="G275" s="163">
        <f t="shared" si="57"/>
        <v>0</v>
      </c>
      <c r="H275" s="188"/>
      <c r="I275" s="189"/>
      <c r="J275" s="189"/>
      <c r="K275" s="187"/>
      <c r="L275" s="187"/>
      <c r="M275" s="187"/>
      <c r="N275" s="187"/>
    </row>
    <row r="276" spans="1:58" s="162" customFormat="1" ht="91.7" hidden="1" x14ac:dyDescent="0.25">
      <c r="A276" s="171" t="s">
        <v>264</v>
      </c>
      <c r="B276" s="171" t="s">
        <v>265</v>
      </c>
      <c r="C276" s="171" t="s">
        <v>128</v>
      </c>
      <c r="D276" s="180" t="s">
        <v>266</v>
      </c>
      <c r="E276" s="160"/>
      <c r="F276" s="160"/>
      <c r="G276" s="163">
        <f t="shared" si="57"/>
        <v>0</v>
      </c>
      <c r="H276" s="188"/>
      <c r="I276" s="189"/>
      <c r="J276" s="189"/>
      <c r="K276" s="187"/>
      <c r="L276" s="187"/>
      <c r="M276" s="187"/>
      <c r="N276" s="187"/>
    </row>
    <row r="277" spans="1:58" s="170" customFormat="1" ht="114.8" customHeight="1" x14ac:dyDescent="0.25">
      <c r="A277" s="66"/>
      <c r="B277" s="165"/>
      <c r="C277" s="165"/>
      <c r="D277" s="173"/>
      <c r="E277" s="101" t="s">
        <v>338</v>
      </c>
      <c r="F277" s="101" t="s">
        <v>361</v>
      </c>
      <c r="G277" s="98">
        <f t="shared" si="57"/>
        <v>22935633</v>
      </c>
      <c r="H277" s="105">
        <f>H279</f>
        <v>0</v>
      </c>
      <c r="I277" s="85">
        <f>I279</f>
        <v>22935633</v>
      </c>
      <c r="J277" s="85">
        <f>J279</f>
        <v>22935633</v>
      </c>
      <c r="K277" s="168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69"/>
      <c r="AN277" s="169"/>
      <c r="AO277" s="169"/>
      <c r="AP277" s="169"/>
      <c r="AQ277" s="169"/>
      <c r="AR277" s="169"/>
      <c r="AS277" s="169"/>
      <c r="AT277" s="169"/>
      <c r="AU277" s="169"/>
      <c r="AV277" s="169"/>
      <c r="AW277" s="169"/>
      <c r="AX277" s="169"/>
      <c r="AY277" s="169"/>
      <c r="AZ277" s="169"/>
      <c r="BA277" s="169"/>
      <c r="BB277" s="169"/>
      <c r="BC277" s="169"/>
      <c r="BD277" s="169"/>
      <c r="BE277" s="169"/>
      <c r="BF277" s="169"/>
    </row>
    <row r="278" spans="1:58" s="170" customFormat="1" ht="23.1" x14ac:dyDescent="0.25">
      <c r="A278" s="147"/>
      <c r="B278" s="165"/>
      <c r="C278" s="165"/>
      <c r="D278" s="173"/>
      <c r="E278" s="174" t="s">
        <v>34</v>
      </c>
      <c r="F278" s="174"/>
      <c r="G278" s="98">
        <f t="shared" si="57"/>
        <v>0</v>
      </c>
      <c r="H278" s="105"/>
      <c r="I278" s="85"/>
      <c r="J278" s="85"/>
      <c r="K278" s="168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69"/>
      <c r="AN278" s="169"/>
      <c r="AO278" s="169"/>
      <c r="AP278" s="169"/>
      <c r="AQ278" s="169"/>
      <c r="AR278" s="169"/>
      <c r="AS278" s="169"/>
      <c r="AT278" s="169"/>
      <c r="AU278" s="169"/>
      <c r="AV278" s="169"/>
      <c r="AW278" s="169"/>
      <c r="AX278" s="169"/>
      <c r="AY278" s="169"/>
      <c r="AZ278" s="169"/>
      <c r="BA278" s="169"/>
      <c r="BB278" s="169"/>
      <c r="BC278" s="169"/>
      <c r="BD278" s="169"/>
      <c r="BE278" s="169"/>
      <c r="BF278" s="169"/>
    </row>
    <row r="279" spans="1:58" s="170" customFormat="1" ht="61.5" customHeight="1" x14ac:dyDescent="0.25">
      <c r="A279" s="157" t="s">
        <v>103</v>
      </c>
      <c r="B279" s="165"/>
      <c r="C279" s="165"/>
      <c r="D279" s="183" t="s">
        <v>23</v>
      </c>
      <c r="E279" s="174"/>
      <c r="F279" s="174"/>
      <c r="G279" s="98">
        <f t="shared" si="57"/>
        <v>22935633</v>
      </c>
      <c r="H279" s="191">
        <f t="shared" ref="H279:J280" si="58">H280</f>
        <v>0</v>
      </c>
      <c r="I279" s="99">
        <f t="shared" si="58"/>
        <v>22935633</v>
      </c>
      <c r="J279" s="99">
        <f t="shared" si="58"/>
        <v>22935633</v>
      </c>
      <c r="K279" s="168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169"/>
      <c r="AH279" s="169"/>
      <c r="AI279" s="169"/>
      <c r="AJ279" s="169"/>
      <c r="AK279" s="169"/>
      <c r="AL279" s="169"/>
      <c r="AM279" s="169"/>
      <c r="AN279" s="169"/>
      <c r="AO279" s="169"/>
      <c r="AP279" s="169"/>
      <c r="AQ279" s="169"/>
      <c r="AR279" s="169"/>
      <c r="AS279" s="169"/>
      <c r="AT279" s="169"/>
      <c r="AU279" s="169"/>
      <c r="AV279" s="169"/>
      <c r="AW279" s="169"/>
      <c r="AX279" s="169"/>
      <c r="AY279" s="169"/>
      <c r="AZ279" s="169"/>
      <c r="BA279" s="169"/>
      <c r="BB279" s="169"/>
      <c r="BC279" s="169"/>
      <c r="BD279" s="169"/>
      <c r="BE279" s="169"/>
      <c r="BF279" s="169"/>
    </row>
    <row r="280" spans="1:58" s="170" customFormat="1" ht="62.5" customHeight="1" x14ac:dyDescent="0.25">
      <c r="A280" s="164" t="s">
        <v>102</v>
      </c>
      <c r="B280" s="165"/>
      <c r="C280" s="165"/>
      <c r="D280" s="183" t="s">
        <v>23</v>
      </c>
      <c r="E280" s="174"/>
      <c r="F280" s="174"/>
      <c r="G280" s="98">
        <f t="shared" si="57"/>
        <v>22935633</v>
      </c>
      <c r="H280" s="191">
        <f>H281</f>
        <v>0</v>
      </c>
      <c r="I280" s="99">
        <f t="shared" si="58"/>
        <v>22935633</v>
      </c>
      <c r="J280" s="99">
        <f t="shared" si="58"/>
        <v>22935633</v>
      </c>
      <c r="K280" s="168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169"/>
      <c r="AH280" s="169"/>
      <c r="AI280" s="169"/>
      <c r="AJ280" s="169"/>
      <c r="AK280" s="169"/>
      <c r="AL280" s="169"/>
      <c r="AM280" s="169"/>
      <c r="AN280" s="169"/>
      <c r="AO280" s="169"/>
      <c r="AP280" s="169"/>
      <c r="AQ280" s="169"/>
      <c r="AR280" s="169"/>
      <c r="AS280" s="169"/>
      <c r="AT280" s="169"/>
      <c r="AU280" s="169"/>
      <c r="AV280" s="169"/>
      <c r="AW280" s="169"/>
      <c r="AX280" s="169"/>
      <c r="AY280" s="169"/>
      <c r="AZ280" s="169"/>
      <c r="BA280" s="169"/>
      <c r="BB280" s="169"/>
      <c r="BC280" s="169"/>
      <c r="BD280" s="169"/>
      <c r="BE280" s="169"/>
      <c r="BF280" s="169"/>
    </row>
    <row r="281" spans="1:58" s="170" customFormat="1" ht="47.25" customHeight="1" x14ac:dyDescent="0.25">
      <c r="A281" s="171" t="s">
        <v>130</v>
      </c>
      <c r="B281" s="171" t="s">
        <v>117</v>
      </c>
      <c r="C281" s="171" t="s">
        <v>35</v>
      </c>
      <c r="D281" s="175" t="s">
        <v>118</v>
      </c>
      <c r="E281" s="174"/>
      <c r="F281" s="174"/>
      <c r="G281" s="100">
        <f t="shared" si="57"/>
        <v>22935633</v>
      </c>
      <c r="H281" s="107"/>
      <c r="I281" s="87">
        <f>6651952+11283681+5000000</f>
        <v>22935633</v>
      </c>
      <c r="J281" s="87">
        <f>6651952+11283681+5000000</f>
        <v>22935633</v>
      </c>
      <c r="K281" s="168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169"/>
      <c r="AH281" s="169"/>
      <c r="AI281" s="169"/>
      <c r="AJ281" s="169"/>
      <c r="AK281" s="169"/>
      <c r="AL281" s="169"/>
      <c r="AM281" s="169"/>
      <c r="AN281" s="169"/>
      <c r="AO281" s="169"/>
      <c r="AP281" s="169"/>
      <c r="AQ281" s="169"/>
      <c r="AR281" s="169"/>
      <c r="AS281" s="169"/>
      <c r="AT281" s="169"/>
      <c r="AU281" s="169"/>
      <c r="AV281" s="169"/>
      <c r="AW281" s="169"/>
      <c r="AX281" s="169"/>
      <c r="AY281" s="169"/>
      <c r="AZ281" s="169"/>
      <c r="BA281" s="169"/>
      <c r="BB281" s="169"/>
      <c r="BC281" s="169"/>
      <c r="BD281" s="169"/>
      <c r="BE281" s="169"/>
      <c r="BF281" s="169"/>
    </row>
    <row r="282" spans="1:58" s="170" customFormat="1" ht="97.5" hidden="1" customHeight="1" x14ac:dyDescent="0.25">
      <c r="A282" s="171"/>
      <c r="B282" s="171"/>
      <c r="C282" s="171"/>
      <c r="D282" s="175"/>
      <c r="E282" s="192" t="s">
        <v>295</v>
      </c>
      <c r="F282" s="190" t="s">
        <v>302</v>
      </c>
      <c r="G282" s="104">
        <f>G283</f>
        <v>0</v>
      </c>
      <c r="H282" s="104">
        <f>H283</f>
        <v>0</v>
      </c>
      <c r="I282" s="98">
        <f t="shared" ref="I282:J284" si="59">I283</f>
        <v>0</v>
      </c>
      <c r="J282" s="98">
        <f t="shared" si="59"/>
        <v>0</v>
      </c>
      <c r="K282" s="168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169"/>
      <c r="AH282" s="169"/>
      <c r="AI282" s="169"/>
      <c r="AJ282" s="169"/>
      <c r="AK282" s="169"/>
      <c r="AL282" s="169"/>
      <c r="AM282" s="169"/>
      <c r="AN282" s="169"/>
      <c r="AO282" s="169"/>
      <c r="AP282" s="169"/>
      <c r="AQ282" s="169"/>
      <c r="AR282" s="169"/>
      <c r="AS282" s="169"/>
      <c r="AT282" s="169"/>
      <c r="AU282" s="169"/>
      <c r="AV282" s="169"/>
      <c r="AW282" s="169"/>
      <c r="AX282" s="169"/>
      <c r="AY282" s="169"/>
      <c r="AZ282" s="169"/>
      <c r="BA282" s="169"/>
      <c r="BB282" s="169"/>
      <c r="BC282" s="169"/>
      <c r="BD282" s="169"/>
      <c r="BE282" s="169"/>
      <c r="BF282" s="169"/>
    </row>
    <row r="283" spans="1:58" s="170" customFormat="1" ht="36.700000000000003" hidden="1" x14ac:dyDescent="0.25">
      <c r="A283" s="164" t="s">
        <v>64</v>
      </c>
      <c r="B283" s="193"/>
      <c r="C283" s="194"/>
      <c r="D283" s="166" t="s">
        <v>33</v>
      </c>
      <c r="E283" s="174"/>
      <c r="F283" s="174"/>
      <c r="G283" s="104">
        <f>G284</f>
        <v>0</v>
      </c>
      <c r="H283" s="104">
        <f>H284</f>
        <v>0</v>
      </c>
      <c r="I283" s="98">
        <f t="shared" si="59"/>
        <v>0</v>
      </c>
      <c r="J283" s="98">
        <f t="shared" si="59"/>
        <v>0</v>
      </c>
      <c r="K283" s="168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169"/>
      <c r="AH283" s="169"/>
      <c r="AI283" s="169"/>
      <c r="AJ283" s="169"/>
      <c r="AK283" s="169"/>
      <c r="AL283" s="169"/>
      <c r="AM283" s="169"/>
      <c r="AN283" s="169"/>
      <c r="AO283" s="169"/>
      <c r="AP283" s="169"/>
      <c r="AQ283" s="169"/>
      <c r="AR283" s="169"/>
      <c r="AS283" s="169"/>
      <c r="AT283" s="169"/>
      <c r="AU283" s="169"/>
      <c r="AV283" s="169"/>
      <c r="AW283" s="169"/>
      <c r="AX283" s="169"/>
      <c r="AY283" s="169"/>
      <c r="AZ283" s="169"/>
      <c r="BA283" s="169"/>
      <c r="BB283" s="169"/>
      <c r="BC283" s="169"/>
      <c r="BD283" s="169"/>
      <c r="BE283" s="169"/>
      <c r="BF283" s="169"/>
    </row>
    <row r="284" spans="1:58" s="170" customFormat="1" ht="30.6" hidden="1" customHeight="1" x14ac:dyDescent="0.25">
      <c r="A284" s="164" t="s">
        <v>63</v>
      </c>
      <c r="B284" s="164"/>
      <c r="C284" s="164"/>
      <c r="D284" s="166" t="s">
        <v>33</v>
      </c>
      <c r="E284" s="174"/>
      <c r="F284" s="174"/>
      <c r="G284" s="104">
        <f t="shared" si="57"/>
        <v>0</v>
      </c>
      <c r="H284" s="104">
        <f>H285</f>
        <v>0</v>
      </c>
      <c r="I284" s="98">
        <f t="shared" si="59"/>
        <v>0</v>
      </c>
      <c r="J284" s="98">
        <f t="shared" si="59"/>
        <v>0</v>
      </c>
      <c r="K284" s="168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L284" s="169"/>
      <c r="AM284" s="169"/>
      <c r="AN284" s="169"/>
      <c r="AO284" s="169"/>
      <c r="AP284" s="169"/>
      <c r="AQ284" s="169"/>
      <c r="AR284" s="169"/>
      <c r="AS284" s="169"/>
      <c r="AT284" s="169"/>
      <c r="AU284" s="169"/>
      <c r="AV284" s="169"/>
      <c r="AW284" s="169"/>
      <c r="AX284" s="169"/>
      <c r="AY284" s="169"/>
      <c r="AZ284" s="169"/>
      <c r="BA284" s="169"/>
      <c r="BB284" s="169"/>
      <c r="BC284" s="169"/>
      <c r="BD284" s="169"/>
      <c r="BE284" s="169"/>
      <c r="BF284" s="169"/>
    </row>
    <row r="285" spans="1:58" s="162" customFormat="1" ht="36.700000000000003" hidden="1" customHeight="1" x14ac:dyDescent="0.3">
      <c r="A285" s="171" t="s">
        <v>131</v>
      </c>
      <c r="B285" s="171" t="s">
        <v>71</v>
      </c>
      <c r="C285" s="171" t="s">
        <v>4</v>
      </c>
      <c r="D285" s="195" t="s">
        <v>72</v>
      </c>
      <c r="E285" s="160"/>
      <c r="F285" s="160"/>
      <c r="G285" s="106">
        <f t="shared" si="57"/>
        <v>0</v>
      </c>
      <c r="H285" s="107"/>
      <c r="I285" s="189"/>
      <c r="J285" s="189"/>
      <c r="K285" s="187"/>
      <c r="L285" s="187"/>
      <c r="M285" s="187"/>
      <c r="N285" s="187"/>
    </row>
    <row r="286" spans="1:58" s="162" customFormat="1" ht="106.5" customHeight="1" x14ac:dyDescent="0.3">
      <c r="A286" s="171"/>
      <c r="B286" s="171"/>
      <c r="C286" s="171"/>
      <c r="D286" s="195"/>
      <c r="E286" s="101" t="s">
        <v>311</v>
      </c>
      <c r="F286" s="101" t="s">
        <v>301</v>
      </c>
      <c r="G286" s="98">
        <f>G287</f>
        <v>15000</v>
      </c>
      <c r="H286" s="98">
        <f>H287</f>
        <v>0</v>
      </c>
      <c r="I286" s="98">
        <f t="shared" ref="I286:I288" si="60">I287</f>
        <v>15000</v>
      </c>
      <c r="J286" s="98">
        <f t="shared" ref="J286:J288" si="61">J287</f>
        <v>15000</v>
      </c>
      <c r="K286" s="187"/>
      <c r="L286" s="187"/>
      <c r="M286" s="187"/>
      <c r="N286" s="187"/>
    </row>
    <row r="287" spans="1:58" s="162" customFormat="1" ht="36.700000000000003" customHeight="1" x14ac:dyDescent="0.25">
      <c r="A287" s="164" t="s">
        <v>64</v>
      </c>
      <c r="B287" s="193"/>
      <c r="C287" s="194"/>
      <c r="D287" s="166" t="s">
        <v>33</v>
      </c>
      <c r="E287" s="160"/>
      <c r="F287" s="160"/>
      <c r="G287" s="98">
        <f>G288</f>
        <v>15000</v>
      </c>
      <c r="H287" s="98">
        <f>H288</f>
        <v>0</v>
      </c>
      <c r="I287" s="98">
        <f t="shared" si="60"/>
        <v>15000</v>
      </c>
      <c r="J287" s="98">
        <f t="shared" si="61"/>
        <v>15000</v>
      </c>
      <c r="K287" s="187"/>
      <c r="L287" s="187"/>
      <c r="M287" s="187"/>
      <c r="N287" s="187"/>
    </row>
    <row r="288" spans="1:58" s="162" customFormat="1" ht="36.700000000000003" customHeight="1" x14ac:dyDescent="0.25">
      <c r="A288" s="164" t="s">
        <v>63</v>
      </c>
      <c r="B288" s="164"/>
      <c r="C288" s="164"/>
      <c r="D288" s="166" t="s">
        <v>33</v>
      </c>
      <c r="E288" s="160"/>
      <c r="F288" s="160"/>
      <c r="G288" s="98">
        <f t="shared" ref="G288:G297" si="62">H288+I288</f>
        <v>15000</v>
      </c>
      <c r="H288" s="98">
        <f>H289</f>
        <v>0</v>
      </c>
      <c r="I288" s="98">
        <f t="shared" si="60"/>
        <v>15000</v>
      </c>
      <c r="J288" s="98">
        <f t="shared" si="61"/>
        <v>15000</v>
      </c>
      <c r="K288" s="187"/>
      <c r="L288" s="187"/>
      <c r="M288" s="187"/>
      <c r="N288" s="187"/>
    </row>
    <row r="289" spans="1:59" s="162" customFormat="1" ht="36.700000000000003" x14ac:dyDescent="0.25">
      <c r="A289" s="171" t="s">
        <v>335</v>
      </c>
      <c r="B289" s="171" t="s">
        <v>199</v>
      </c>
      <c r="C289" s="171" t="s">
        <v>45</v>
      </c>
      <c r="D289" s="196" t="s">
        <v>336</v>
      </c>
      <c r="E289" s="160"/>
      <c r="F289" s="160"/>
      <c r="G289" s="100">
        <f t="shared" si="62"/>
        <v>15000</v>
      </c>
      <c r="H289" s="87"/>
      <c r="I289" s="87">
        <v>15000</v>
      </c>
      <c r="J289" s="87">
        <v>15000</v>
      </c>
      <c r="K289" s="187"/>
      <c r="L289" s="187"/>
      <c r="M289" s="187"/>
      <c r="N289" s="187"/>
    </row>
    <row r="290" spans="1:59" s="119" customFormat="1" ht="128.4" x14ac:dyDescent="0.3">
      <c r="A290" s="171"/>
      <c r="B290" s="171"/>
      <c r="C290" s="171"/>
      <c r="D290" s="195"/>
      <c r="E290" s="282" t="s">
        <v>341</v>
      </c>
      <c r="F290" s="101" t="s">
        <v>345</v>
      </c>
      <c r="G290" s="85">
        <f t="shared" si="62"/>
        <v>39660</v>
      </c>
      <c r="H290" s="85">
        <f t="shared" ref="H290:J291" si="63">H291</f>
        <v>39660</v>
      </c>
      <c r="I290" s="85">
        <f t="shared" si="63"/>
        <v>0</v>
      </c>
      <c r="J290" s="85">
        <f t="shared" si="63"/>
        <v>0</v>
      </c>
      <c r="K290" s="117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  <c r="AA290" s="118"/>
      <c r="AB290" s="118"/>
      <c r="AC290" s="118"/>
      <c r="AD290" s="118"/>
      <c r="AE290" s="118"/>
      <c r="AF290" s="118"/>
      <c r="AG290" s="118"/>
      <c r="AH290" s="118"/>
      <c r="AI290" s="118"/>
      <c r="AJ290" s="118"/>
      <c r="AK290" s="118"/>
      <c r="AL290" s="118"/>
      <c r="AM290" s="118"/>
      <c r="AN290" s="118"/>
      <c r="AO290" s="118"/>
      <c r="AP290" s="118"/>
      <c r="AQ290" s="118"/>
      <c r="AR290" s="118"/>
      <c r="AS290" s="118"/>
      <c r="AT290" s="118"/>
      <c r="AU290" s="118"/>
      <c r="AV290" s="118"/>
      <c r="AW290" s="118"/>
      <c r="AX290" s="118"/>
      <c r="AY290" s="118"/>
      <c r="AZ290" s="118"/>
      <c r="BA290" s="118"/>
      <c r="BB290" s="118"/>
      <c r="BC290" s="118"/>
      <c r="BD290" s="118"/>
      <c r="BE290" s="118"/>
      <c r="BF290" s="118"/>
    </row>
    <row r="291" spans="1:59" s="119" customFormat="1" ht="36.700000000000003" x14ac:dyDescent="0.3">
      <c r="A291" s="171" t="s">
        <v>64</v>
      </c>
      <c r="B291" s="171"/>
      <c r="C291" s="171"/>
      <c r="D291" s="273" t="s">
        <v>33</v>
      </c>
      <c r="E291" s="167"/>
      <c r="F291" s="167"/>
      <c r="G291" s="85">
        <f t="shared" si="62"/>
        <v>39660</v>
      </c>
      <c r="H291" s="85">
        <f t="shared" si="63"/>
        <v>39660</v>
      </c>
      <c r="I291" s="85">
        <f t="shared" si="63"/>
        <v>0</v>
      </c>
      <c r="J291" s="85">
        <f t="shared" si="63"/>
        <v>0</v>
      </c>
      <c r="K291" s="117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118"/>
      <c r="AL291" s="118"/>
      <c r="AM291" s="118"/>
      <c r="AN291" s="118"/>
      <c r="AO291" s="118"/>
      <c r="AP291" s="118"/>
      <c r="AQ291" s="118"/>
      <c r="AR291" s="118"/>
      <c r="AS291" s="118"/>
      <c r="AT291" s="118"/>
      <c r="AU291" s="118"/>
      <c r="AV291" s="118"/>
      <c r="AW291" s="118"/>
      <c r="AX291" s="118"/>
      <c r="AY291" s="118"/>
      <c r="AZ291" s="118"/>
      <c r="BA291" s="118"/>
      <c r="BB291" s="118"/>
      <c r="BC291" s="118"/>
      <c r="BD291" s="118"/>
      <c r="BE291" s="118"/>
      <c r="BF291" s="118"/>
    </row>
    <row r="292" spans="1:59" s="126" customFormat="1" ht="36.700000000000003" x14ac:dyDescent="0.25">
      <c r="A292" s="158" t="s">
        <v>63</v>
      </c>
      <c r="B292" s="158"/>
      <c r="C292" s="158"/>
      <c r="D292" s="280" t="s">
        <v>33</v>
      </c>
      <c r="E292" s="281"/>
      <c r="F292" s="281"/>
      <c r="G292" s="85">
        <f t="shared" si="62"/>
        <v>39660</v>
      </c>
      <c r="H292" s="85">
        <f>H293+H294</f>
        <v>39660</v>
      </c>
      <c r="I292" s="85">
        <f>I293+I294</f>
        <v>0</v>
      </c>
      <c r="J292" s="85">
        <f>J293+J294</f>
        <v>0</v>
      </c>
      <c r="K292" s="124"/>
      <c r="L292" s="124"/>
      <c r="M292" s="124"/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4"/>
      <c r="AA292" s="124"/>
      <c r="AB292" s="124"/>
      <c r="AC292" s="124"/>
      <c r="AD292" s="124"/>
      <c r="AE292" s="124"/>
      <c r="AF292" s="124"/>
      <c r="AG292" s="124"/>
      <c r="AH292" s="124"/>
      <c r="AI292" s="124"/>
      <c r="AJ292" s="124"/>
      <c r="AK292" s="124"/>
      <c r="AL292" s="124"/>
      <c r="AM292" s="124"/>
      <c r="AN292" s="124"/>
      <c r="AO292" s="124"/>
      <c r="AP292" s="124"/>
      <c r="AQ292" s="124"/>
      <c r="AR292" s="124"/>
      <c r="AS292" s="124"/>
      <c r="AT292" s="124"/>
      <c r="AU292" s="124"/>
      <c r="AV292" s="124"/>
      <c r="AW292" s="124"/>
      <c r="AX292" s="124"/>
      <c r="AY292" s="124"/>
      <c r="AZ292" s="124"/>
      <c r="BA292" s="124"/>
      <c r="BB292" s="124"/>
      <c r="BC292" s="124"/>
      <c r="BD292" s="124"/>
      <c r="BE292" s="124"/>
      <c r="BF292" s="124"/>
      <c r="BG292" s="125"/>
    </row>
    <row r="293" spans="1:59" s="128" customFormat="1" hidden="1" x14ac:dyDescent="0.25">
      <c r="A293" s="157" t="s">
        <v>254</v>
      </c>
      <c r="B293" s="158">
        <v>8240</v>
      </c>
      <c r="C293" s="157" t="s">
        <v>226</v>
      </c>
      <c r="D293" s="159" t="s">
        <v>255</v>
      </c>
      <c r="E293" s="160"/>
      <c r="F293" s="160"/>
      <c r="G293" s="105">
        <f t="shared" si="62"/>
        <v>0</v>
      </c>
      <c r="H293" s="163"/>
      <c r="I293" s="189"/>
      <c r="J293" s="134"/>
      <c r="K293" s="121"/>
      <c r="L293" s="121"/>
      <c r="M293" s="121"/>
      <c r="N293" s="121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2"/>
      <c r="AC293" s="122"/>
      <c r="AD293" s="122"/>
      <c r="AE293" s="122"/>
      <c r="AF293" s="122"/>
      <c r="AG293" s="122"/>
      <c r="AH293" s="122"/>
      <c r="AI293" s="122"/>
      <c r="AJ293" s="122"/>
      <c r="AK293" s="122"/>
      <c r="AL293" s="122"/>
      <c r="AM293" s="122"/>
      <c r="AN293" s="122"/>
      <c r="AO293" s="122"/>
      <c r="AP293" s="122"/>
      <c r="AQ293" s="122"/>
      <c r="AR293" s="122"/>
      <c r="AS293" s="122"/>
      <c r="AT293" s="122"/>
      <c r="AU293" s="122"/>
      <c r="AV293" s="122"/>
      <c r="AW293" s="122"/>
      <c r="AX293" s="122"/>
      <c r="AY293" s="122"/>
      <c r="AZ293" s="122"/>
      <c r="BA293" s="122"/>
      <c r="BB293" s="122"/>
      <c r="BC293" s="122"/>
      <c r="BD293" s="122"/>
      <c r="BE293" s="122"/>
      <c r="BF293" s="122"/>
      <c r="BG293" s="127"/>
    </row>
    <row r="294" spans="1:59" s="162" customFormat="1" ht="55.05" x14ac:dyDescent="0.25">
      <c r="A294" s="157" t="s">
        <v>61</v>
      </c>
      <c r="B294" s="158">
        <v>9800</v>
      </c>
      <c r="C294" s="157" t="s">
        <v>4</v>
      </c>
      <c r="D294" s="159" t="s">
        <v>123</v>
      </c>
      <c r="E294" s="160"/>
      <c r="F294" s="160"/>
      <c r="G294" s="85">
        <f t="shared" si="62"/>
        <v>39660</v>
      </c>
      <c r="H294" s="123">
        <v>39660</v>
      </c>
      <c r="I294" s="123"/>
      <c r="J294" s="123"/>
      <c r="K294" s="161"/>
      <c r="L294" s="161"/>
      <c r="M294" s="161"/>
      <c r="N294" s="161"/>
    </row>
    <row r="295" spans="1:59" s="75" customFormat="1" ht="129.75" customHeight="1" x14ac:dyDescent="0.25">
      <c r="A295" s="11"/>
      <c r="B295" s="11"/>
      <c r="C295" s="11"/>
      <c r="D295" s="12"/>
      <c r="E295" s="101" t="s">
        <v>309</v>
      </c>
      <c r="F295" s="101" t="s">
        <v>324</v>
      </c>
      <c r="G295" s="98">
        <f t="shared" si="62"/>
        <v>1718878</v>
      </c>
      <c r="H295" s="85">
        <f>H297+H318</f>
        <v>1429892</v>
      </c>
      <c r="I295" s="85">
        <f>I297+I318</f>
        <v>288986</v>
      </c>
      <c r="J295" s="85">
        <f>J297+J318</f>
        <v>288986</v>
      </c>
      <c r="K295" s="74"/>
      <c r="L295" s="74"/>
      <c r="M295" s="74"/>
      <c r="N295" s="74"/>
    </row>
    <row r="296" spans="1:59" s="75" customFormat="1" ht="23.1" x14ac:dyDescent="0.25">
      <c r="A296" s="17"/>
      <c r="B296" s="17"/>
      <c r="C296" s="17"/>
      <c r="D296" s="18"/>
      <c r="E296" s="19" t="s">
        <v>3</v>
      </c>
      <c r="F296" s="19"/>
      <c r="G296" s="98">
        <f t="shared" si="62"/>
        <v>0</v>
      </c>
      <c r="H296" s="99"/>
      <c r="I296" s="99"/>
      <c r="J296" s="99"/>
      <c r="K296" s="74"/>
      <c r="L296" s="74"/>
      <c r="M296" s="74"/>
      <c r="N296" s="74"/>
    </row>
    <row r="297" spans="1:59" s="75" customFormat="1" ht="36.700000000000003" x14ac:dyDescent="0.25">
      <c r="A297" s="20" t="s">
        <v>48</v>
      </c>
      <c r="B297" s="20"/>
      <c r="C297" s="20"/>
      <c r="D297" s="21" t="s">
        <v>18</v>
      </c>
      <c r="E297" s="19"/>
      <c r="F297" s="19"/>
      <c r="G297" s="98">
        <f t="shared" si="62"/>
        <v>1718878</v>
      </c>
      <c r="H297" s="85">
        <f t="shared" ref="H297:J297" si="64">H298</f>
        <v>1429892</v>
      </c>
      <c r="I297" s="85">
        <f t="shared" si="64"/>
        <v>288986</v>
      </c>
      <c r="J297" s="85">
        <f t="shared" si="64"/>
        <v>288986</v>
      </c>
      <c r="K297" s="74"/>
      <c r="L297" s="74"/>
      <c r="M297" s="74"/>
      <c r="N297" s="74"/>
    </row>
    <row r="298" spans="1:59" s="75" customFormat="1" ht="36.700000000000003" x14ac:dyDescent="0.25">
      <c r="A298" s="20" t="s">
        <v>47</v>
      </c>
      <c r="B298" s="20"/>
      <c r="C298" s="20"/>
      <c r="D298" s="21" t="s">
        <v>18</v>
      </c>
      <c r="E298" s="19"/>
      <c r="F298" s="19"/>
      <c r="G298" s="98">
        <f>G299</f>
        <v>1429892</v>
      </c>
      <c r="H298" s="85">
        <f>H299+H300</f>
        <v>1429892</v>
      </c>
      <c r="I298" s="85">
        <f t="shared" ref="I298:J298" si="65">I299+I300</f>
        <v>288986</v>
      </c>
      <c r="J298" s="85">
        <f t="shared" si="65"/>
        <v>288986</v>
      </c>
      <c r="K298" s="74"/>
      <c r="L298" s="74"/>
      <c r="M298" s="74"/>
      <c r="N298" s="74"/>
    </row>
    <row r="299" spans="1:59" s="75" customFormat="1" ht="55.05" x14ac:dyDescent="0.25">
      <c r="A299" s="71" t="s">
        <v>307</v>
      </c>
      <c r="B299" s="66">
        <v>3241</v>
      </c>
      <c r="C299" s="71" t="s">
        <v>13</v>
      </c>
      <c r="D299" s="72" t="s">
        <v>308</v>
      </c>
      <c r="E299" s="73"/>
      <c r="F299" s="73"/>
      <c r="G299" s="85">
        <f>H299+I299</f>
        <v>1429892</v>
      </c>
      <c r="H299" s="123">
        <f>1316987+39150+27675+46080</f>
        <v>1429892</v>
      </c>
      <c r="I299" s="123"/>
      <c r="J299" s="123"/>
      <c r="K299" s="74"/>
      <c r="L299" s="74"/>
      <c r="M299" s="74"/>
      <c r="N299" s="74"/>
    </row>
    <row r="300" spans="1:59" s="75" customFormat="1" ht="63" customHeight="1" x14ac:dyDescent="0.25">
      <c r="A300" s="71" t="s">
        <v>346</v>
      </c>
      <c r="B300" s="66">
        <v>7323</v>
      </c>
      <c r="C300" s="71" t="s">
        <v>45</v>
      </c>
      <c r="D300" s="72" t="s">
        <v>347</v>
      </c>
      <c r="E300" s="284"/>
      <c r="F300" s="284"/>
      <c r="G300" s="85">
        <f>H300+I300</f>
        <v>288986</v>
      </c>
      <c r="H300" s="123"/>
      <c r="I300" s="123">
        <v>288986</v>
      </c>
      <c r="J300" s="123">
        <f>I300</f>
        <v>288986</v>
      </c>
      <c r="K300" s="74"/>
      <c r="L300" s="74"/>
      <c r="M300" s="74"/>
      <c r="N300" s="74"/>
    </row>
    <row r="301" spans="1:59" s="75" customFormat="1" ht="107.5" customHeight="1" x14ac:dyDescent="0.25">
      <c r="A301" s="71"/>
      <c r="B301" s="66"/>
      <c r="C301" s="71"/>
      <c r="D301" s="72"/>
      <c r="E301" s="101" t="s">
        <v>342</v>
      </c>
      <c r="F301" s="272" t="s">
        <v>344</v>
      </c>
      <c r="G301" s="98">
        <f t="shared" ref="G301" si="66">H301+I301</f>
        <v>368000</v>
      </c>
      <c r="H301" s="123"/>
      <c r="I301" s="130">
        <f>I302</f>
        <v>368000</v>
      </c>
      <c r="J301" s="130">
        <f>J302</f>
        <v>368000</v>
      </c>
      <c r="K301" s="74"/>
      <c r="L301" s="74"/>
      <c r="M301" s="74"/>
      <c r="N301" s="74"/>
    </row>
    <row r="302" spans="1:59" s="75" customFormat="1" ht="55.05" x14ac:dyDescent="0.3">
      <c r="A302" s="193" t="s">
        <v>103</v>
      </c>
      <c r="B302" s="171"/>
      <c r="C302" s="171"/>
      <c r="D302" s="273" t="s">
        <v>23</v>
      </c>
      <c r="E302" s="167"/>
      <c r="F302" s="167"/>
      <c r="G302" s="98">
        <f>G303</f>
        <v>368000</v>
      </c>
      <c r="H302" s="85">
        <f>H303</f>
        <v>0</v>
      </c>
      <c r="I302" s="85">
        <f t="shared" ref="I302:J303" si="67">I303</f>
        <v>368000</v>
      </c>
      <c r="J302" s="85">
        <f t="shared" si="67"/>
        <v>368000</v>
      </c>
      <c r="K302" s="74"/>
      <c r="L302" s="74"/>
      <c r="M302" s="74"/>
      <c r="N302" s="74"/>
    </row>
    <row r="303" spans="1:59" s="75" customFormat="1" ht="55.05" x14ac:dyDescent="0.3">
      <c r="A303" s="193" t="s">
        <v>102</v>
      </c>
      <c r="B303" s="171"/>
      <c r="C303" s="171"/>
      <c r="D303" s="273" t="s">
        <v>23</v>
      </c>
      <c r="E303" s="167"/>
      <c r="F303" s="167"/>
      <c r="G303" s="98">
        <f>G304</f>
        <v>368000</v>
      </c>
      <c r="H303" s="85">
        <f>H304</f>
        <v>0</v>
      </c>
      <c r="I303" s="85">
        <f t="shared" si="67"/>
        <v>368000</v>
      </c>
      <c r="J303" s="85">
        <f t="shared" si="67"/>
        <v>368000</v>
      </c>
      <c r="K303" s="74"/>
      <c r="L303" s="74"/>
      <c r="M303" s="74"/>
      <c r="N303" s="74"/>
    </row>
    <row r="304" spans="1:59" s="75" customFormat="1" ht="92.4" customHeight="1" x14ac:dyDescent="0.25">
      <c r="A304" s="171" t="s">
        <v>189</v>
      </c>
      <c r="B304" s="158">
        <v>6020</v>
      </c>
      <c r="C304" s="158" t="s">
        <v>15</v>
      </c>
      <c r="D304" s="283" t="s">
        <v>343</v>
      </c>
      <c r="E304" s="167"/>
      <c r="F304" s="167"/>
      <c r="G304" s="100">
        <f>H304+I304</f>
        <v>368000</v>
      </c>
      <c r="H304" s="87"/>
      <c r="I304" s="87">
        <v>368000</v>
      </c>
      <c r="J304" s="87">
        <v>368000</v>
      </c>
      <c r="K304" s="74"/>
      <c r="L304" s="74"/>
      <c r="M304" s="74"/>
      <c r="N304" s="74"/>
    </row>
    <row r="305" spans="1:14" s="75" customFormat="1" ht="63.85" customHeight="1" x14ac:dyDescent="0.3">
      <c r="A305" s="171"/>
      <c r="B305" s="171"/>
      <c r="C305" s="171"/>
      <c r="D305" s="195"/>
      <c r="E305" s="282" t="s">
        <v>362</v>
      </c>
      <c r="F305" s="272" t="s">
        <v>363</v>
      </c>
      <c r="G305" s="85">
        <f t="shared" ref="G305:G308" si="68">H305+I305</f>
        <v>280000</v>
      </c>
      <c r="H305" s="85">
        <f t="shared" ref="H305:J307" si="69">H306</f>
        <v>280000</v>
      </c>
      <c r="I305" s="85">
        <f t="shared" si="69"/>
        <v>0</v>
      </c>
      <c r="J305" s="85">
        <f t="shared" si="69"/>
        <v>0</v>
      </c>
      <c r="K305" s="74"/>
      <c r="L305" s="74"/>
      <c r="M305" s="74"/>
      <c r="N305" s="74"/>
    </row>
    <row r="306" spans="1:14" s="75" customFormat="1" ht="36.700000000000003" x14ac:dyDescent="0.3">
      <c r="A306" s="171" t="s">
        <v>64</v>
      </c>
      <c r="B306" s="171"/>
      <c r="C306" s="171"/>
      <c r="D306" s="273" t="s">
        <v>33</v>
      </c>
      <c r="E306" s="167"/>
      <c r="F306" s="167"/>
      <c r="G306" s="85">
        <f t="shared" si="68"/>
        <v>280000</v>
      </c>
      <c r="H306" s="85">
        <f t="shared" si="69"/>
        <v>280000</v>
      </c>
      <c r="I306" s="85">
        <f t="shared" si="69"/>
        <v>0</v>
      </c>
      <c r="J306" s="85">
        <f t="shared" si="69"/>
        <v>0</v>
      </c>
      <c r="K306" s="74"/>
      <c r="L306" s="74"/>
      <c r="M306" s="74"/>
      <c r="N306" s="74"/>
    </row>
    <row r="307" spans="1:14" s="75" customFormat="1" ht="36.700000000000003" x14ac:dyDescent="0.25">
      <c r="A307" s="158" t="s">
        <v>63</v>
      </c>
      <c r="B307" s="158"/>
      <c r="C307" s="158"/>
      <c r="D307" s="280" t="s">
        <v>33</v>
      </c>
      <c r="E307" s="281"/>
      <c r="F307" s="281"/>
      <c r="G307" s="85">
        <f t="shared" si="68"/>
        <v>280000</v>
      </c>
      <c r="H307" s="85">
        <f>H308</f>
        <v>280000</v>
      </c>
      <c r="I307" s="85">
        <f t="shared" si="69"/>
        <v>0</v>
      </c>
      <c r="J307" s="85">
        <f t="shared" si="69"/>
        <v>0</v>
      </c>
      <c r="K307" s="74"/>
      <c r="L307" s="74"/>
      <c r="M307" s="74"/>
      <c r="N307" s="74"/>
    </row>
    <row r="308" spans="1:14" s="75" customFormat="1" ht="55.05" x14ac:dyDescent="0.25">
      <c r="A308" s="157" t="s">
        <v>61</v>
      </c>
      <c r="B308" s="158">
        <v>9800</v>
      </c>
      <c r="C308" s="157" t="s">
        <v>4</v>
      </c>
      <c r="D308" s="159" t="s">
        <v>123</v>
      </c>
      <c r="E308" s="160"/>
      <c r="F308" s="160"/>
      <c r="G308" s="85">
        <f t="shared" si="68"/>
        <v>280000</v>
      </c>
      <c r="H308" s="87">
        <v>280000</v>
      </c>
      <c r="I308" s="85"/>
      <c r="J308" s="85"/>
      <c r="K308" s="74"/>
      <c r="L308" s="74"/>
      <c r="M308" s="74"/>
      <c r="N308" s="74"/>
    </row>
    <row r="309" spans="1:14" s="75" customFormat="1" x14ac:dyDescent="0.25">
      <c r="A309" s="171"/>
      <c r="B309" s="158"/>
      <c r="C309" s="158"/>
      <c r="D309" s="283"/>
      <c r="E309" s="167"/>
      <c r="F309" s="167"/>
      <c r="G309" s="98"/>
      <c r="H309" s="87"/>
      <c r="I309" s="130"/>
      <c r="J309" s="130"/>
      <c r="K309" s="74"/>
      <c r="L309" s="74"/>
      <c r="M309" s="74"/>
      <c r="N309" s="74"/>
    </row>
    <row r="310" spans="1:14" s="75" customFormat="1" ht="35.35" customHeight="1" x14ac:dyDescent="0.25">
      <c r="A310" s="66" t="s">
        <v>256</v>
      </c>
      <c r="B310" s="66" t="s">
        <v>256</v>
      </c>
      <c r="C310" s="66" t="s">
        <v>256</v>
      </c>
      <c r="D310" s="76" t="s">
        <v>257</v>
      </c>
      <c r="E310" s="77" t="s">
        <v>256</v>
      </c>
      <c r="F310" s="77" t="s">
        <v>256</v>
      </c>
      <c r="G310" s="186">
        <f>G10+G31+G37+G42+G47+G67+G82+G86+G90+G114+G137+G145+G151+G158+G162+G168+G207+G214+G221+G252+G263+G267+G256+G195+G277+G204+G282+G286+G290+G295+G133+G249+G301+G309+G305</f>
        <v>108549062.92</v>
      </c>
      <c r="H310" s="186">
        <f>H10+H31+H37+H42+H47+H67+H82+H86+H90+H114+H137+H145+H151+H158+H162+H168+H207+H214+H221+H252+H263+H267+H256+H195+H277+H204+H282+H286+H290+H295+H133+H249+H301+H309+H305</f>
        <v>63864515.920000002</v>
      </c>
      <c r="I310" s="130">
        <f>I10+I31+I37+I42+I47+I67+I82+I86+I90+I114+I137+I145+I151+I158+I162+I168+I207+I214+I221+I252+I263+I267+I256+I195+I277+I204+I282+I286+I290+I295+I133+I249+I301+I309+I305</f>
        <v>44684547</v>
      </c>
      <c r="J310" s="130">
        <f>J10+J31+J37+J42+J47+J67+J82+J86+J90+J114+J137+J145+J151+J158+J162+J168+J207+J214+J221+J252+J263+J267+J256+J195+J277+J204+J282+J286+J290+J295+J133+J249+J301+J309+J305</f>
        <v>44350947</v>
      </c>
      <c r="K310" s="4"/>
      <c r="L310" s="4"/>
      <c r="M310" s="4"/>
      <c r="N310" s="4"/>
    </row>
    <row r="311" spans="1:14" s="82" customFormat="1" ht="122.95" customHeight="1" x14ac:dyDescent="0.35">
      <c r="A311" s="78"/>
      <c r="B311" s="79" t="s">
        <v>365</v>
      </c>
      <c r="C311" s="80"/>
      <c r="D311" s="81"/>
      <c r="E311" s="81"/>
      <c r="F311" s="81"/>
      <c r="G311" s="295" t="s">
        <v>366</v>
      </c>
      <c r="H311" s="129"/>
      <c r="I311" s="111"/>
      <c r="J311" s="111"/>
      <c r="K311" s="81"/>
      <c r="L311" s="81"/>
      <c r="M311" s="81"/>
      <c r="N311" s="81"/>
    </row>
    <row r="312" spans="1:14" s="75" customFormat="1" x14ac:dyDescent="0.25">
      <c r="A312" s="78"/>
      <c r="B312" s="78"/>
      <c r="C312" s="78"/>
      <c r="D312" s="83"/>
      <c r="E312" s="34"/>
      <c r="F312" s="34"/>
      <c r="G312" s="112"/>
      <c r="H312" s="113"/>
      <c r="I312" s="113"/>
      <c r="J312" s="113"/>
      <c r="K312" s="4"/>
      <c r="L312" s="4"/>
      <c r="M312" s="4"/>
      <c r="N312" s="4"/>
    </row>
    <row r="313" spans="1:14" s="75" customFormat="1" x14ac:dyDescent="0.25">
      <c r="A313" s="78"/>
      <c r="B313" s="78"/>
      <c r="C313" s="78"/>
      <c r="D313" s="83"/>
      <c r="E313" s="34"/>
      <c r="F313" s="34"/>
      <c r="G313" s="112"/>
      <c r="H313" s="113"/>
      <c r="I313" s="113"/>
      <c r="J313" s="113"/>
      <c r="K313" s="4"/>
      <c r="L313" s="4"/>
      <c r="M313" s="84"/>
      <c r="N313" s="4"/>
    </row>
    <row r="314" spans="1:14" s="75" customFormat="1" ht="32.950000000000003" customHeight="1" x14ac:dyDescent="0.25">
      <c r="A314" s="78"/>
      <c r="B314" s="78"/>
      <c r="C314" s="78"/>
      <c r="D314" s="83"/>
      <c r="E314" s="34"/>
      <c r="F314" s="34"/>
      <c r="G314" s="112"/>
      <c r="H314" s="113"/>
      <c r="I314" s="113"/>
      <c r="J314" s="113"/>
      <c r="K314" s="4"/>
      <c r="L314" s="4"/>
      <c r="M314" s="4"/>
      <c r="N314" s="4"/>
    </row>
    <row r="315" spans="1:14" s="75" customFormat="1" x14ac:dyDescent="0.25">
      <c r="A315" s="78"/>
      <c r="B315" s="78"/>
      <c r="C315" s="78"/>
      <c r="D315" s="83"/>
      <c r="E315" s="34"/>
      <c r="F315" s="34"/>
      <c r="G315" s="112"/>
      <c r="H315" s="114"/>
      <c r="I315" s="113"/>
      <c r="J315" s="113"/>
      <c r="K315" s="4"/>
      <c r="L315" s="4"/>
      <c r="M315" s="4"/>
      <c r="N315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3:J3"/>
    <mergeCell ref="H2:J2"/>
  </mergeCells>
  <phoneticPr fontId="0" type="noConversion"/>
  <printOptions horizontalCentered="1"/>
  <pageMargins left="0.39370078740157483" right="0.19685039370078741" top="0.59055118110236227" bottom="0.31496062992125984" header="0.39370078740157483" footer="0.51181102362204722"/>
  <pageSetup paperSize="9" scale="33" firstPageNumber="0" fitToHeight="9" orientation="portrait" r:id="rId1"/>
  <headerFooter alignWithMargins="0">
    <oddHeader>&amp;C&amp;14&amp;P</oddHeader>
  </headerFooter>
  <rowBreaks count="3" manualBreakCount="3">
    <brk id="57" max="9" man="1"/>
    <brk id="143" max="9" man="1"/>
    <brk id="2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FIN4</cp:lastModifiedBy>
  <cp:revision/>
  <cp:lastPrinted>2025-02-07T08:04:58Z</cp:lastPrinted>
  <dcterms:created xsi:type="dcterms:W3CDTF">2016-11-15T14:28:25Z</dcterms:created>
  <dcterms:modified xsi:type="dcterms:W3CDTF">2025-02-27T08:48:41Z</dcterms:modified>
  <cp:category/>
  <cp:contentStatus/>
</cp:coreProperties>
</file>