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екти 32\32 сесія позачергова17.04.2024 р\зміни до бюджету 2024\"/>
    </mc:Choice>
  </mc:AlternateContent>
  <xr:revisionPtr revIDLastSave="0" documentId="13_ncr:1_{476F9839-9248-4A89-9386-4D7036C5B9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 5" sheetId="3" r:id="rId1"/>
  </sheets>
  <definedNames>
    <definedName name="_xlnm._FilterDatabase" localSheetId="0" hidden="1">'Дод 5'!$A$38:$O$53</definedName>
    <definedName name="_xlnm.Print_Titles" localSheetId="0">'Дод 5'!$10:$11</definedName>
    <definedName name="_xlnm.Print_Area" localSheetId="0">'Дод 5'!$A$1:$O$41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3" l="1"/>
  <c r="H32" i="3" l="1"/>
  <c r="J32" i="3"/>
  <c r="J29" i="3"/>
  <c r="H27" i="3" l="1"/>
  <c r="L17" i="3" l="1"/>
  <c r="H18" i="3"/>
  <c r="H13" i="3"/>
  <c r="K13" i="3"/>
  <c r="H35" i="3" l="1"/>
  <c r="I35" i="3"/>
  <c r="J35" i="3"/>
  <c r="K35" i="3"/>
  <c r="K12" i="3"/>
  <c r="K38" i="3" s="1"/>
  <c r="J21" i="3"/>
  <c r="K21" i="3"/>
  <c r="J27" i="3"/>
  <c r="K27" i="3"/>
  <c r="K26" i="3" s="1"/>
  <c r="L19" i="3"/>
  <c r="N19" i="3" s="1"/>
  <c r="N18" i="3" s="1"/>
  <c r="J18" i="3"/>
  <c r="I18" i="3"/>
  <c r="G18" i="3"/>
  <c r="J26" i="3" l="1"/>
  <c r="L18" i="3"/>
  <c r="L37" i="3"/>
  <c r="N37" i="3" s="1"/>
  <c r="L36" i="3"/>
  <c r="M35" i="3"/>
  <c r="G35" i="3"/>
  <c r="H22" i="3"/>
  <c r="H21" i="3" s="1"/>
  <c r="H20" i="3" s="1"/>
  <c r="I22" i="3"/>
  <c r="L22" i="3" s="1"/>
  <c r="G22" i="3"/>
  <c r="G21" i="3" s="1"/>
  <c r="G20" i="3" s="1"/>
  <c r="L24" i="3"/>
  <c r="N24" i="3" s="1"/>
  <c r="L23" i="3"/>
  <c r="N23" i="3" s="1"/>
  <c r="O23" i="3" s="1"/>
  <c r="J20" i="3"/>
  <c r="N36" i="3" l="1"/>
  <c r="L35" i="3"/>
  <c r="N35" i="3" s="1"/>
  <c r="J25" i="3"/>
  <c r="I21" i="3"/>
  <c r="G27" i="3"/>
  <c r="G26" i="3" s="1"/>
  <c r="G25" i="3" s="1"/>
  <c r="I27" i="3"/>
  <c r="L27" i="3" s="1"/>
  <c r="M27" i="3"/>
  <c r="H26" i="3" l="1"/>
  <c r="I26" i="3"/>
  <c r="L26" i="3" s="1"/>
  <c r="N27" i="3"/>
  <c r="L21" i="3"/>
  <c r="I20" i="3"/>
  <c r="L20" i="3" s="1"/>
  <c r="I16" i="3"/>
  <c r="I13" i="3" s="1"/>
  <c r="H14" i="3" l="1"/>
  <c r="I14" i="3"/>
  <c r="J14" i="3"/>
  <c r="K14" i="3"/>
  <c r="M14" i="3"/>
  <c r="O14" i="3"/>
  <c r="G14" i="3"/>
  <c r="O34" i="3"/>
  <c r="N17" i="3"/>
  <c r="M26" i="3" l="1"/>
  <c r="M22" i="3" s="1"/>
  <c r="M21" i="3" l="1"/>
  <c r="N22" i="3"/>
  <c r="M25" i="3"/>
  <c r="M20" i="3" l="1"/>
  <c r="N20" i="3" s="1"/>
  <c r="N21" i="3"/>
  <c r="M13" i="3"/>
  <c r="M12" i="3" s="1"/>
  <c r="L15" i="3"/>
  <c r="N15" i="3" l="1"/>
  <c r="L14" i="3"/>
  <c r="M38" i="3"/>
  <c r="N13" i="3" l="1"/>
  <c r="N12" i="3" s="1"/>
  <c r="N14" i="3"/>
  <c r="J16" i="3"/>
  <c r="J13" i="3" s="1"/>
  <c r="G16" i="3"/>
  <c r="G13" i="3" s="1"/>
  <c r="N16" i="3"/>
  <c r="N38" i="3" s="1"/>
  <c r="L16" i="3" l="1"/>
  <c r="L13" i="3" l="1"/>
  <c r="L12" i="3" s="1"/>
  <c r="J12" i="3"/>
  <c r="J38" i="3" s="1"/>
  <c r="H12" i="3" l="1"/>
  <c r="G12" i="3"/>
  <c r="G38" i="3" s="1"/>
  <c r="I12" i="3" l="1"/>
  <c r="O30" i="3"/>
  <c r="L32" i="3" l="1"/>
  <c r="N32" i="3" s="1"/>
  <c r="L34" i="3"/>
  <c r="N34" i="3" s="1"/>
  <c r="L28" i="3" l="1"/>
  <c r="N28" i="3" s="1"/>
  <c r="O28" i="3" s="1"/>
  <c r="L29" i="3"/>
  <c r="N29" i="3" s="1"/>
  <c r="L30" i="3"/>
  <c r="N30" i="3" s="1"/>
  <c r="L31" i="3"/>
  <c r="N31" i="3" s="1"/>
  <c r="H25" i="3" l="1"/>
  <c r="H38" i="3" s="1"/>
  <c r="N26" i="3" l="1"/>
  <c r="I25" i="3" l="1"/>
  <c r="L25" i="3" l="1"/>
  <c r="L38" i="3" s="1"/>
  <c r="I38" i="3"/>
  <c r="N25" i="3"/>
</calcChain>
</file>

<file path=xl/sharedStrings.xml><?xml version="1.0" encoding="utf-8"?>
<sst xmlns="http://schemas.openxmlformats.org/spreadsheetml/2006/main" count="85" uniqueCount="71">
  <si>
    <t>ОБСЯГИ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</si>
  <si>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</si>
  <si>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</si>
  <si>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</si>
  <si>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</si>
  <si>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</si>
  <si>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</si>
  <si>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</si>
  <si>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</si>
  <si>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</si>
  <si>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х</t>
  </si>
  <si>
    <t>Усього</t>
  </si>
  <si>
    <t>Управління житлово-комунального господарства та капітального будівництва  Тернівської міської ради</t>
  </si>
  <si>
    <t>Управління житлово-комунального господарства та капітального будівництва Тернівської міської ради</t>
  </si>
  <si>
    <t>1200000</t>
  </si>
  <si>
    <t>1210000</t>
  </si>
  <si>
    <t>0180</t>
  </si>
  <si>
    <t>Секретар міської ради</t>
  </si>
  <si>
    <t>Ж.А.Шкут</t>
  </si>
  <si>
    <t>капітальних вкладень місцевого бюджету у розрізі інвестиційних проектів</t>
  </si>
  <si>
    <t>1217310</t>
  </si>
  <si>
    <t>7310</t>
  </si>
  <si>
    <t>0443</t>
  </si>
  <si>
    <t>Будівництво об'єктів житлово-комунального господарства</t>
  </si>
  <si>
    <t>Реконструкція мереж водопостачання від вул. Миру 4 до вул. Миру 15</t>
  </si>
  <si>
    <t>Реконструкція каналізаційного колектору від вул.І.Петрова до КНС-2 (в т.ч. коригування ПКД - 103 000 грн)</t>
  </si>
  <si>
    <t>0459100000</t>
  </si>
  <si>
    <t>2020-2023</t>
  </si>
  <si>
    <t>грн.</t>
  </si>
  <si>
    <t>Виконавчий комітет  Тернівської  міської ради</t>
  </si>
  <si>
    <t>0200000</t>
  </si>
  <si>
    <t>0210000</t>
  </si>
  <si>
    <t>Багатопрофільна стаціонарна медична допомога населенню</t>
  </si>
  <si>
    <t>0212010</t>
  </si>
  <si>
    <t>0731</t>
  </si>
  <si>
    <t xml:space="preserve">Оновлення матеріально- технічної бази  КНП "Тернівська ЦМЛ"  для удосконалення надання медичної допомоги населенню </t>
  </si>
  <si>
    <t>Реконструкція скверу по вул. Миру (в т.ч. коригування ПКД - 155 000 грн)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</si>
  <si>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</si>
  <si>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жовтень</t>
  </si>
  <si>
    <t>у 2024 році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</si>
  <si>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</si>
  <si>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</si>
  <si>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Обсяг капітальних вкладень місцевого бюджету у 2024 році, гривень</t>
  </si>
  <si>
    <t>Очікуваний рівень готовності проекту на кінець 2024 року, %</t>
  </si>
  <si>
    <t>2023-2024</t>
  </si>
  <si>
    <t xml:space="preserve">Реконструкція мережі зовнішнього освітлення по вул. Дніпровська </t>
  </si>
  <si>
    <t>1000000</t>
  </si>
  <si>
    <t>1010000</t>
  </si>
  <si>
    <t>Відділ культури Тернівської міської ради</t>
  </si>
  <si>
    <t>Поповнення бібліотечного фонду</t>
  </si>
  <si>
    <t>1218340</t>
  </si>
  <si>
    <t>8340</t>
  </si>
  <si>
    <t>0540</t>
  </si>
  <si>
    <t>Природоохоронні заходи за рахунок цільових фондів</t>
  </si>
  <si>
    <t>Придбання контейнерів для сміття</t>
  </si>
  <si>
    <t xml:space="preserve">Придбання розсадницької продукції </t>
  </si>
  <si>
    <t>0217330</t>
  </si>
  <si>
    <t xml:space="preserve">Будівництво інших об'єктів комунальної власності </t>
  </si>
  <si>
    <t>Проведення експертизи  ПКД по об'єкту "Реконструкція громадського будинку під Центр надання адміністративних послуг за адресою: вул. Маяковського, 16-Б, м. Тернівка Дніпропетровська область</t>
  </si>
  <si>
    <t>Виготовлення проектно-кошторисної документації по об'кту «Будівництво Державної пожежно-рятувальної станції за адресою: вул. Харківська ( р-н шахти Тернівська), м.Тернівка, Дніпропетровська область".</t>
  </si>
  <si>
    <t xml:space="preserve"> 0443</t>
  </si>
  <si>
    <t xml:space="preserve"> Додаток № 5</t>
  </si>
  <si>
    <t xml:space="preserve">до рішення  Тернівської міської ради </t>
  </si>
  <si>
    <t>Жанна ШКУТ</t>
  </si>
  <si>
    <t>Реконструкція мережі зовнішнього освітлення по вул. Григорія Сковороди</t>
  </si>
  <si>
    <t>квітень</t>
  </si>
  <si>
    <t>1024030</t>
  </si>
  <si>
    <t>4030</t>
  </si>
  <si>
    <t>0824</t>
  </si>
  <si>
    <t>Забезпечення діяльності бібліотек</t>
  </si>
  <si>
    <t>від 17.04.2024 № 653-32/VIII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</si>
</sst>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vertical="top"/>
    </xf>
    <xf numFmtId="0" fontId="7" fillId="0" borderId="0"/>
  </cellStyleXfs>
  <cellXfs count="67">
    <xf numFmtId="0" fontId="0" fillId="0" borderId="0" xfId="0"/>
    <xf numFmtId="0" fontId="8" fillId="0" borderId="0" xfId="3" applyFont="1" applyAlignment="1">
      <alignment wrapText="1"/>
    </xf>
    <xf numFmtId="49" fontId="9" fillId="0" borderId="0" xfId="3" applyNumberFormat="1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0" fontId="6" fillId="0" borderId="0" xfId="0" applyFont="1"/>
    <xf numFmtId="3" fontId="4" fillId="0" borderId="0" xfId="0" applyNumberFormat="1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vertical="center" wrapText="1"/>
    </xf>
    <xf numFmtId="0" fontId="4" fillId="3" borderId="0" xfId="0" applyFont="1" applyFill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6" fillId="3" borderId="0" xfId="0" applyFont="1" applyFill="1"/>
    <xf numFmtId="3" fontId="4" fillId="3" borderId="0" xfId="0" applyNumberFormat="1" applyFont="1" applyFill="1"/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3" fontId="10" fillId="4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4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/>
    <xf numFmtId="0" fontId="18" fillId="0" borderId="0" xfId="0" applyFont="1"/>
    <xf numFmtId="0" fontId="18" fillId="3" borderId="0" xfId="0" applyFont="1" applyFill="1"/>
    <xf numFmtId="0" fontId="13" fillId="0" borderId="0" xfId="0" applyFont="1"/>
    <xf numFmtId="49" fontId="19" fillId="0" borderId="2" xfId="0" applyNumberFormat="1" applyFont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18" fillId="0" borderId="0" xfId="0" applyNumberFormat="1" applyFont="1"/>
    <xf numFmtId="0" fontId="10" fillId="0" borderId="2" xfId="0" applyFont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1" fillId="0" borderId="0" xfId="0" applyFont="1"/>
    <xf numFmtId="3" fontId="16" fillId="0" borderId="2" xfId="0" applyNumberFormat="1" applyFont="1" applyBorder="1"/>
    <xf numFmtId="3" fontId="21" fillId="0" borderId="0" xfId="0" applyNumberFormat="1" applyFont="1"/>
    <xf numFmtId="0" fontId="16" fillId="4" borderId="0" xfId="0" applyFont="1" applyFill="1"/>
    <xf numFmtId="0" fontId="5" fillId="5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left" wrapText="1"/>
    </xf>
    <xf numFmtId="0" fontId="21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3" fontId="10" fillId="0" borderId="2" xfId="0" applyNumberFormat="1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8" fillId="0" borderId="0" xfId="3" applyFont="1" applyAlignment="1">
      <alignment horizontal="center" wrapText="1"/>
    </xf>
    <xf numFmtId="0" fontId="8" fillId="0" borderId="0" xfId="3" applyFont="1" applyAlignment="1">
      <alignment horizont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</cellXfs>
  <cellStyles count="4">
    <cellStyle name="Звичайний 22" xfId="1" xr:uid="{00000000-0005-0000-0000-000000000000}"/>
    <cellStyle name="Звичайний_Додаток _ 3 зм_ни 4575" xfId="2" xr:uid="{00000000-0005-0000-0000-000001000000}"/>
    <cellStyle name="Обычный" xfId="0" builtinId="0"/>
    <cellStyle name="Обычный_Додаток 6 джерела..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view="pageBreakPreview" zoomScaleNormal="100" zoomScaleSheetLayoutView="100" workbookViewId="0">
      <pane xSplit="5" ySplit="11" topLeftCell="G19" activePane="bottomRight" state="frozen"/>
      <selection pane="topRight" activeCell="F1" sqref="F1"/>
      <selection pane="bottomLeft" activeCell="A12" sqref="A12"/>
      <selection pane="bottomRight" activeCell="A5" sqref="A5:O5"/>
    </sheetView>
  </sheetViews>
  <sheetFormatPr defaultColWidth="9.140625" defaultRowHeight="12.75" x14ac:dyDescent="0.2"/>
  <cols>
    <col min="1" max="1" width="14.28515625" style="3" customWidth="1"/>
    <col min="2" max="2" width="15.140625" style="3" customWidth="1"/>
    <col min="3" max="3" width="16" style="3" customWidth="1"/>
    <col min="4" max="4" width="56.28515625" style="3" customWidth="1"/>
    <col min="5" max="5" width="73.7109375" style="3" bestFit="1" customWidth="1"/>
    <col min="6" max="6" width="13.140625" style="3" customWidth="1"/>
    <col min="7" max="7" width="16" style="3" customWidth="1"/>
    <col min="8" max="8" width="26.28515625" style="3" customWidth="1"/>
    <col min="9" max="9" width="28.42578125" style="3" hidden="1" customWidth="1"/>
    <col min="10" max="11" width="28.42578125" style="15" hidden="1" customWidth="1"/>
    <col min="12" max="12" width="22.42578125" style="3" customWidth="1"/>
    <col min="13" max="13" width="13.85546875" style="3" hidden="1" customWidth="1"/>
    <col min="14" max="14" width="20.140625" style="3" hidden="1" customWidth="1"/>
    <col min="15" max="15" width="21.28515625" style="3" customWidth="1"/>
    <col min="16" max="16384" width="9.140625" style="3"/>
  </cols>
  <sheetData>
    <row r="1" spans="1:15" ht="36.75" customHeight="1" x14ac:dyDescent="0.25">
      <c r="A1" s="14"/>
      <c r="B1" s="14"/>
      <c r="H1" s="11" t="s">
        <v>61</v>
      </c>
      <c r="I1" s="36"/>
      <c r="M1" s="13"/>
    </row>
    <row r="2" spans="1:15" ht="36" customHeight="1" x14ac:dyDescent="0.25">
      <c r="A2" s="16"/>
      <c r="H2" s="61" t="s">
        <v>62</v>
      </c>
      <c r="I2" s="61"/>
      <c r="M2" s="13"/>
    </row>
    <row r="3" spans="1:15" ht="21.75" customHeight="1" x14ac:dyDescent="0.25">
      <c r="A3" s="16"/>
      <c r="H3" s="11" t="s">
        <v>70</v>
      </c>
      <c r="I3" s="36"/>
      <c r="M3" s="13"/>
    </row>
    <row r="4" spans="1:15" ht="15.75" x14ac:dyDescent="0.25">
      <c r="A4" s="16"/>
      <c r="M4" s="25"/>
      <c r="N4" s="66"/>
      <c r="O4" s="66"/>
    </row>
    <row r="5" spans="1:15" ht="22.5" x14ac:dyDescent="0.2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 ht="22.5" x14ac:dyDescent="0.2">
      <c r="A6" s="62" t="s">
        <v>19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ht="22.5" x14ac:dyDescent="0.2">
      <c r="A7" s="62" t="s">
        <v>39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5" ht="15.75" customHeight="1" x14ac:dyDescent="0.2">
      <c r="A8" s="65" t="s">
        <v>26</v>
      </c>
      <c r="B8" s="65"/>
    </row>
    <row r="9" spans="1:15" ht="15.75" hidden="1" x14ac:dyDescent="0.2">
      <c r="A9" s="17" t="s">
        <v>1</v>
      </c>
      <c r="I9" s="18" t="s">
        <v>28</v>
      </c>
      <c r="L9" s="18" t="s">
        <v>28</v>
      </c>
      <c r="M9" s="24"/>
      <c r="N9" s="24"/>
    </row>
    <row r="10" spans="1:15" ht="89.25" x14ac:dyDescent="0.2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4" t="s">
        <v>42</v>
      </c>
      <c r="J10" s="51" t="s">
        <v>65</v>
      </c>
      <c r="K10" s="19"/>
      <c r="L10" s="4" t="s">
        <v>42</v>
      </c>
      <c r="M10" s="4" t="s">
        <v>38</v>
      </c>
      <c r="N10" s="4" t="s">
        <v>42</v>
      </c>
      <c r="O10" s="4" t="s">
        <v>43</v>
      </c>
    </row>
    <row r="11" spans="1:15" s="47" customFormat="1" ht="15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5">
        <v>8</v>
      </c>
      <c r="I11" s="6">
        <v>9</v>
      </c>
      <c r="J11" s="45"/>
      <c r="K11" s="45"/>
      <c r="L11" s="6">
        <v>9</v>
      </c>
      <c r="M11" s="6"/>
      <c r="N11" s="6">
        <v>9</v>
      </c>
      <c r="O11" s="6">
        <v>10</v>
      </c>
    </row>
    <row r="12" spans="1:15" s="33" customFormat="1" ht="15" x14ac:dyDescent="0.25">
      <c r="A12" s="37" t="s">
        <v>30</v>
      </c>
      <c r="B12" s="6"/>
      <c r="C12" s="6"/>
      <c r="D12" s="38" t="s">
        <v>29</v>
      </c>
      <c r="E12" s="6"/>
      <c r="F12" s="6"/>
      <c r="G12" s="5">
        <f>G13</f>
        <v>22616236.5</v>
      </c>
      <c r="H12" s="5">
        <f>H13</f>
        <v>316736</v>
      </c>
      <c r="I12" s="5">
        <f>I13</f>
        <v>880000</v>
      </c>
      <c r="J12" s="5">
        <f>J13+J16</f>
        <v>15000</v>
      </c>
      <c r="K12" s="5">
        <f t="shared" ref="K12" si="0">K13+K16</f>
        <v>0</v>
      </c>
      <c r="L12" s="5">
        <f>L13</f>
        <v>895000</v>
      </c>
      <c r="M12" s="5">
        <f t="shared" ref="M12:N12" si="1">M13</f>
        <v>0</v>
      </c>
      <c r="N12" s="5">
        <f t="shared" si="1"/>
        <v>0</v>
      </c>
      <c r="O12" s="6"/>
    </row>
    <row r="13" spans="1:15" s="33" customFormat="1" ht="15" x14ac:dyDescent="0.25">
      <c r="A13" s="39" t="s">
        <v>31</v>
      </c>
      <c r="B13" s="6"/>
      <c r="C13" s="6"/>
      <c r="D13" s="40" t="s">
        <v>29</v>
      </c>
      <c r="E13" s="6"/>
      <c r="F13" s="6"/>
      <c r="G13" s="7">
        <f>G16+G18</f>
        <v>22616236.5</v>
      </c>
      <c r="H13" s="7">
        <f>H16+H18</f>
        <v>316736</v>
      </c>
      <c r="I13" s="7">
        <f t="shared" ref="I13:K13" si="2">I16+I18</f>
        <v>880000</v>
      </c>
      <c r="J13" s="7">
        <f t="shared" si="2"/>
        <v>15000</v>
      </c>
      <c r="K13" s="7">
        <f t="shared" si="2"/>
        <v>0</v>
      </c>
      <c r="L13" s="7">
        <f>L16+L18</f>
        <v>895000</v>
      </c>
      <c r="M13" s="31">
        <f>M15</f>
        <v>0</v>
      </c>
      <c r="N13" s="31">
        <f>N15</f>
        <v>0</v>
      </c>
      <c r="O13" s="28"/>
    </row>
    <row r="14" spans="1:15" s="33" customFormat="1" ht="30" hidden="1" x14ac:dyDescent="0.25">
      <c r="A14" s="27" t="s">
        <v>33</v>
      </c>
      <c r="B14" s="28">
        <v>2010</v>
      </c>
      <c r="C14" s="27" t="s">
        <v>34</v>
      </c>
      <c r="D14" s="28" t="s">
        <v>32</v>
      </c>
      <c r="E14" s="28"/>
      <c r="F14" s="28"/>
      <c r="G14" s="48">
        <f>G15</f>
        <v>0</v>
      </c>
      <c r="H14" s="48">
        <f t="shared" ref="H14:O14" si="3">H15</f>
        <v>0</v>
      </c>
      <c r="I14" s="48">
        <f t="shared" si="3"/>
        <v>0</v>
      </c>
      <c r="J14" s="48">
        <f t="shared" si="3"/>
        <v>0</v>
      </c>
      <c r="K14" s="48">
        <f t="shared" si="3"/>
        <v>0</v>
      </c>
      <c r="L14" s="48">
        <f t="shared" si="3"/>
        <v>0</v>
      </c>
      <c r="M14" s="48">
        <f t="shared" si="3"/>
        <v>0</v>
      </c>
      <c r="N14" s="48">
        <f t="shared" si="3"/>
        <v>0</v>
      </c>
      <c r="O14" s="48">
        <f t="shared" si="3"/>
        <v>100</v>
      </c>
    </row>
    <row r="15" spans="1:15" s="33" customFormat="1" ht="30" hidden="1" x14ac:dyDescent="0.25">
      <c r="A15" s="27"/>
      <c r="B15" s="28"/>
      <c r="C15" s="28"/>
      <c r="D15" s="28"/>
      <c r="E15" s="32" t="s">
        <v>35</v>
      </c>
      <c r="F15" s="28">
        <v>2023</v>
      </c>
      <c r="G15" s="29"/>
      <c r="H15" s="28"/>
      <c r="I15" s="29"/>
      <c r="J15" s="28"/>
      <c r="K15" s="28"/>
      <c r="L15" s="29">
        <f>I15+J15+K15</f>
        <v>0</v>
      </c>
      <c r="M15" s="29"/>
      <c r="N15" s="29">
        <f>L15+M15</f>
        <v>0</v>
      </c>
      <c r="O15" s="28">
        <v>100</v>
      </c>
    </row>
    <row r="16" spans="1:15" s="33" customFormat="1" ht="45" customHeight="1" x14ac:dyDescent="0.25">
      <c r="A16" s="9" t="s">
        <v>40</v>
      </c>
      <c r="B16" s="6">
        <v>9800</v>
      </c>
      <c r="C16" s="6" t="s">
        <v>16</v>
      </c>
      <c r="D16" s="44" t="s">
        <v>41</v>
      </c>
      <c r="E16" s="8"/>
      <c r="F16" s="6"/>
      <c r="G16" s="7">
        <f>G17</f>
        <v>880000</v>
      </c>
      <c r="H16" s="6"/>
      <c r="I16" s="7">
        <f>I17</f>
        <v>880000</v>
      </c>
      <c r="J16" s="6">
        <f>J17</f>
        <v>0</v>
      </c>
      <c r="K16" s="6"/>
      <c r="L16" s="5">
        <f>L17</f>
        <v>880000</v>
      </c>
      <c r="M16" s="5"/>
      <c r="N16" s="5">
        <f>N17</f>
        <v>880000</v>
      </c>
      <c r="O16" s="6"/>
    </row>
    <row r="17" spans="1:15" s="33" customFormat="1" ht="45" x14ac:dyDescent="0.25">
      <c r="A17" s="6"/>
      <c r="B17" s="6"/>
      <c r="C17" s="6"/>
      <c r="D17" s="6"/>
      <c r="E17" s="8" t="s">
        <v>59</v>
      </c>
      <c r="F17" s="6">
        <v>2024</v>
      </c>
      <c r="G17" s="7">
        <v>880000</v>
      </c>
      <c r="H17" s="6"/>
      <c r="I17" s="7">
        <v>880000</v>
      </c>
      <c r="J17" s="45"/>
      <c r="K17" s="45"/>
      <c r="L17" s="7">
        <f>I17+J17</f>
        <v>880000</v>
      </c>
      <c r="M17" s="7"/>
      <c r="N17" s="7">
        <f>L17+M17</f>
        <v>880000</v>
      </c>
      <c r="O17" s="6">
        <v>100</v>
      </c>
    </row>
    <row r="18" spans="1:15" s="50" customFormat="1" ht="40.700000000000003" customHeight="1" x14ac:dyDescent="0.25">
      <c r="A18" s="9" t="s">
        <v>56</v>
      </c>
      <c r="B18" s="6">
        <v>7330</v>
      </c>
      <c r="C18" s="9" t="s">
        <v>60</v>
      </c>
      <c r="D18" s="60" t="s">
        <v>57</v>
      </c>
      <c r="E18" s="8"/>
      <c r="F18" s="6"/>
      <c r="G18" s="7">
        <f>G19</f>
        <v>21736236.5</v>
      </c>
      <c r="H18" s="43">
        <f>H19</f>
        <v>316736</v>
      </c>
      <c r="I18" s="20">
        <f>I19</f>
        <v>0</v>
      </c>
      <c r="J18" s="46">
        <f>J19</f>
        <v>15000</v>
      </c>
      <c r="K18" s="46"/>
      <c r="L18" s="5">
        <f>L19</f>
        <v>15000</v>
      </c>
      <c r="M18" s="5"/>
      <c r="N18" s="5">
        <f>N19</f>
        <v>15000</v>
      </c>
      <c r="O18" s="6"/>
    </row>
    <row r="19" spans="1:15" s="50" customFormat="1" ht="74.099999999999994" customHeight="1" x14ac:dyDescent="0.25">
      <c r="A19" s="6"/>
      <c r="B19" s="6"/>
      <c r="C19" s="6"/>
      <c r="D19" s="6"/>
      <c r="E19" s="8" t="s">
        <v>58</v>
      </c>
      <c r="F19" s="6" t="s">
        <v>44</v>
      </c>
      <c r="G19" s="7">
        <v>21736236.5</v>
      </c>
      <c r="H19" s="6">
        <v>316736</v>
      </c>
      <c r="I19" s="20"/>
      <c r="J19" s="46">
        <v>15000</v>
      </c>
      <c r="K19" s="46"/>
      <c r="L19" s="7">
        <f>I19+J19</f>
        <v>15000</v>
      </c>
      <c r="M19" s="7"/>
      <c r="N19" s="7">
        <f>L19+M19</f>
        <v>15000</v>
      </c>
      <c r="O19" s="6">
        <v>1.6</v>
      </c>
    </row>
    <row r="20" spans="1:15" s="50" customFormat="1" ht="36" customHeight="1" x14ac:dyDescent="0.25">
      <c r="A20" s="37" t="s">
        <v>46</v>
      </c>
      <c r="B20" s="37"/>
      <c r="C20" s="37"/>
      <c r="D20" s="37" t="s">
        <v>48</v>
      </c>
      <c r="E20" s="6"/>
      <c r="F20" s="43"/>
      <c r="G20" s="5">
        <f>G21</f>
        <v>60000</v>
      </c>
      <c r="H20" s="5">
        <f>H21</f>
        <v>0</v>
      </c>
      <c r="I20" s="26">
        <f t="shared" ref="I20:K21" si="4">I21</f>
        <v>60000</v>
      </c>
      <c r="J20" s="26">
        <f t="shared" si="4"/>
        <v>0</v>
      </c>
      <c r="K20" s="26"/>
      <c r="L20" s="5">
        <f>I20+J20</f>
        <v>60000</v>
      </c>
      <c r="M20" s="5" t="e">
        <f>M21</f>
        <v>#REF!</v>
      </c>
      <c r="N20" s="5" t="e">
        <f t="shared" ref="N20:N21" si="5">L20+M20</f>
        <v>#REF!</v>
      </c>
      <c r="O20" s="43"/>
    </row>
    <row r="21" spans="1:15" s="50" customFormat="1" ht="15" x14ac:dyDescent="0.25">
      <c r="A21" s="39" t="s">
        <v>47</v>
      </c>
      <c r="B21" s="37"/>
      <c r="C21" s="39"/>
      <c r="D21" s="39" t="s">
        <v>48</v>
      </c>
      <c r="E21" s="6"/>
      <c r="F21" s="6"/>
      <c r="G21" s="7">
        <f>G22</f>
        <v>60000</v>
      </c>
      <c r="H21" s="7">
        <f>H22</f>
        <v>0</v>
      </c>
      <c r="I21" s="20">
        <f>I22</f>
        <v>60000</v>
      </c>
      <c r="J21" s="20">
        <f t="shared" si="4"/>
        <v>0</v>
      </c>
      <c r="K21" s="20">
        <f t="shared" si="4"/>
        <v>0</v>
      </c>
      <c r="L21" s="5">
        <f>I21+J21</f>
        <v>60000</v>
      </c>
      <c r="M21" s="5" t="e">
        <f>M22</f>
        <v>#REF!</v>
      </c>
      <c r="N21" s="5" t="e">
        <f t="shared" si="5"/>
        <v>#REF!</v>
      </c>
      <c r="O21" s="6"/>
    </row>
    <row r="22" spans="1:15" s="50" customFormat="1" ht="15" x14ac:dyDescent="0.25">
      <c r="A22" s="9" t="s">
        <v>66</v>
      </c>
      <c r="B22" s="6" t="s">
        <v>67</v>
      </c>
      <c r="C22" s="9" t="s">
        <v>68</v>
      </c>
      <c r="D22" s="60" t="s">
        <v>69</v>
      </c>
      <c r="E22" s="8"/>
      <c r="F22" s="6"/>
      <c r="G22" s="7">
        <f>G24</f>
        <v>60000</v>
      </c>
      <c r="H22" s="7">
        <f t="shared" ref="H22:I22" si="6">H24</f>
        <v>0</v>
      </c>
      <c r="I22" s="20">
        <f t="shared" si="6"/>
        <v>60000</v>
      </c>
      <c r="J22" s="20"/>
      <c r="K22" s="20"/>
      <c r="L22" s="5">
        <f>I22+J22</f>
        <v>60000</v>
      </c>
      <c r="M22" s="5" t="e">
        <f>M23+M24+M26+M28+#REF!</f>
        <v>#REF!</v>
      </c>
      <c r="N22" s="5" t="e">
        <f>L22+M22</f>
        <v>#REF!</v>
      </c>
      <c r="O22" s="6"/>
    </row>
    <row r="23" spans="1:15" s="50" customFormat="1" ht="38.85" hidden="1" customHeight="1" x14ac:dyDescent="0.25">
      <c r="A23" s="9"/>
      <c r="B23" s="9"/>
      <c r="C23" s="9"/>
      <c r="D23" s="8"/>
      <c r="E23" s="8" t="s">
        <v>49</v>
      </c>
      <c r="F23" s="6">
        <v>2023</v>
      </c>
      <c r="G23" s="7">
        <v>3702489</v>
      </c>
      <c r="H23" s="7"/>
      <c r="I23" s="20"/>
      <c r="J23" s="20"/>
      <c r="K23" s="20"/>
      <c r="L23" s="7">
        <f t="shared" ref="L23:L24" si="7">I23+J23</f>
        <v>0</v>
      </c>
      <c r="M23" s="7"/>
      <c r="N23" s="7">
        <f t="shared" ref="N23:N24" si="8">L23+M23</f>
        <v>0</v>
      </c>
      <c r="O23" s="52">
        <f>(H23+N23)/G23*100</f>
        <v>0</v>
      </c>
    </row>
    <row r="24" spans="1:15" s="50" customFormat="1" ht="34.15" customHeight="1" x14ac:dyDescent="0.25">
      <c r="A24" s="9"/>
      <c r="B24" s="9"/>
      <c r="C24" s="9"/>
      <c r="D24" s="8"/>
      <c r="E24" s="8" t="s">
        <v>49</v>
      </c>
      <c r="F24" s="6">
        <v>2024</v>
      </c>
      <c r="G24" s="7">
        <v>60000</v>
      </c>
      <c r="H24" s="7"/>
      <c r="I24" s="20">
        <v>60000</v>
      </c>
      <c r="J24" s="20"/>
      <c r="K24" s="20"/>
      <c r="L24" s="7">
        <f t="shared" si="7"/>
        <v>60000</v>
      </c>
      <c r="M24" s="7"/>
      <c r="N24" s="7">
        <f t="shared" si="8"/>
        <v>60000</v>
      </c>
      <c r="O24" s="52">
        <v>100</v>
      </c>
    </row>
    <row r="25" spans="1:15" s="50" customFormat="1" ht="52.35" customHeight="1" x14ac:dyDescent="0.25">
      <c r="A25" s="37" t="s">
        <v>14</v>
      </c>
      <c r="B25" s="37"/>
      <c r="C25" s="37"/>
      <c r="D25" s="37" t="s">
        <v>12</v>
      </c>
      <c r="E25" s="6"/>
      <c r="F25" s="43"/>
      <c r="G25" s="5">
        <f>G26</f>
        <v>6880586</v>
      </c>
      <c r="H25" s="5">
        <f>H26</f>
        <v>5315541</v>
      </c>
      <c r="I25" s="26">
        <f t="shared" ref="I25" si="9">I26</f>
        <v>290000</v>
      </c>
      <c r="J25" s="26">
        <f>J26</f>
        <v>313663</v>
      </c>
      <c r="K25" s="26"/>
      <c r="L25" s="5">
        <f>I25+J25</f>
        <v>603663</v>
      </c>
      <c r="M25" s="5">
        <f>M26</f>
        <v>0</v>
      </c>
      <c r="N25" s="5">
        <f t="shared" ref="N25:N29" si="10">L25+M25</f>
        <v>603663</v>
      </c>
      <c r="O25" s="43"/>
    </row>
    <row r="26" spans="1:15" s="50" customFormat="1" ht="42.4" customHeight="1" x14ac:dyDescent="0.25">
      <c r="A26" s="39" t="s">
        <v>15</v>
      </c>
      <c r="B26" s="37"/>
      <c r="C26" s="39"/>
      <c r="D26" s="39" t="s">
        <v>13</v>
      </c>
      <c r="E26" s="6"/>
      <c r="F26" s="6"/>
      <c r="G26" s="7">
        <f>G27+G35</f>
        <v>6880586</v>
      </c>
      <c r="H26" s="5">
        <f>H27+H35</f>
        <v>5315541</v>
      </c>
      <c r="I26" s="20">
        <f>I27+I35</f>
        <v>290000</v>
      </c>
      <c r="J26" s="20">
        <f>J27+J35</f>
        <v>313663</v>
      </c>
      <c r="K26" s="20">
        <f>K27+K35</f>
        <v>0</v>
      </c>
      <c r="L26" s="5">
        <f>I26+J26</f>
        <v>603663</v>
      </c>
      <c r="M26" s="5">
        <f>M27</f>
        <v>0</v>
      </c>
      <c r="N26" s="5">
        <f t="shared" si="10"/>
        <v>603663</v>
      </c>
      <c r="O26" s="6"/>
    </row>
    <row r="27" spans="1:15" s="50" customFormat="1" ht="28.5" x14ac:dyDescent="0.25">
      <c r="A27" s="9" t="s">
        <v>20</v>
      </c>
      <c r="B27" s="9" t="s">
        <v>21</v>
      </c>
      <c r="C27" s="9" t="s">
        <v>22</v>
      </c>
      <c r="D27" s="21" t="s">
        <v>23</v>
      </c>
      <c r="E27" s="8"/>
      <c r="F27" s="6"/>
      <c r="G27" s="7">
        <f>G29+G32</f>
        <v>6590586</v>
      </c>
      <c r="H27" s="7">
        <f>H29+H32</f>
        <v>5315541</v>
      </c>
      <c r="I27" s="20">
        <f>I28+I29+I30+I32</f>
        <v>0</v>
      </c>
      <c r="J27" s="20">
        <f>J28+J29+J30+J32</f>
        <v>313663</v>
      </c>
      <c r="K27" s="20">
        <f>K28+K29+K30+K32</f>
        <v>0</v>
      </c>
      <c r="L27" s="5">
        <f>I27+J27</f>
        <v>313663</v>
      </c>
      <c r="M27" s="5">
        <f>M28+M29+M30+M32+M34</f>
        <v>0</v>
      </c>
      <c r="N27" s="5">
        <f>L27+M27</f>
        <v>313663</v>
      </c>
      <c r="O27" s="6"/>
    </row>
    <row r="28" spans="1:15" s="50" customFormat="1" ht="38.85" hidden="1" customHeight="1" x14ac:dyDescent="0.25">
      <c r="A28" s="9"/>
      <c r="B28" s="9"/>
      <c r="C28" s="9"/>
      <c r="D28" s="8"/>
      <c r="E28" s="8" t="s">
        <v>25</v>
      </c>
      <c r="F28" s="6">
        <v>2023</v>
      </c>
      <c r="G28" s="7"/>
      <c r="H28" s="7"/>
      <c r="I28" s="20"/>
      <c r="J28" s="20"/>
      <c r="K28" s="20"/>
      <c r="L28" s="7">
        <f t="shared" ref="L28:N34" si="11">I28+J28</f>
        <v>0</v>
      </c>
      <c r="M28" s="7"/>
      <c r="N28" s="7">
        <f t="shared" si="10"/>
        <v>0</v>
      </c>
      <c r="O28" s="52" t="e">
        <f>(H28+N28)/G28*100</f>
        <v>#DIV/0!</v>
      </c>
    </row>
    <row r="29" spans="1:15" s="50" customFormat="1" ht="34.15" customHeight="1" x14ac:dyDescent="0.25">
      <c r="A29" s="9"/>
      <c r="B29" s="9"/>
      <c r="C29" s="9"/>
      <c r="D29" s="8"/>
      <c r="E29" s="8" t="s">
        <v>45</v>
      </c>
      <c r="F29" s="6" t="s">
        <v>44</v>
      </c>
      <c r="G29" s="7">
        <v>2794254</v>
      </c>
      <c r="H29" s="7">
        <f>6159+8095+1987505+127888</f>
        <v>2129647</v>
      </c>
      <c r="I29" s="20"/>
      <c r="J29" s="20">
        <f>99888+28000</f>
        <v>127888</v>
      </c>
      <c r="K29" s="20"/>
      <c r="L29" s="7">
        <f t="shared" si="11"/>
        <v>127888</v>
      </c>
      <c r="M29" s="7"/>
      <c r="N29" s="7">
        <f t="shared" si="10"/>
        <v>127888</v>
      </c>
      <c r="O29" s="52">
        <v>100</v>
      </c>
    </row>
    <row r="30" spans="1:15" s="50" customFormat="1" ht="33.4" hidden="1" customHeight="1" x14ac:dyDescent="0.25">
      <c r="A30" s="9"/>
      <c r="B30" s="9"/>
      <c r="C30" s="55"/>
      <c r="D30" s="56"/>
      <c r="E30" s="8" t="s">
        <v>24</v>
      </c>
      <c r="F30" s="57" t="s">
        <v>27</v>
      </c>
      <c r="G30" s="7"/>
      <c r="H30" s="7"/>
      <c r="I30" s="20"/>
      <c r="J30" s="20"/>
      <c r="K30" s="20"/>
      <c r="L30" s="7">
        <f t="shared" si="11"/>
        <v>0</v>
      </c>
      <c r="M30" s="7"/>
      <c r="N30" s="7">
        <f>L30+M30</f>
        <v>0</v>
      </c>
      <c r="O30" s="52" t="e">
        <f>H30/G30</f>
        <v>#DIV/0!</v>
      </c>
    </row>
    <row r="31" spans="1:15" s="50" customFormat="1" ht="29.25" hidden="1" customHeight="1" x14ac:dyDescent="0.25">
      <c r="A31" s="9"/>
      <c r="B31" s="9"/>
      <c r="C31" s="9"/>
      <c r="D31" s="8"/>
      <c r="E31" s="8"/>
      <c r="F31" s="6"/>
      <c r="G31" s="7"/>
      <c r="H31" s="7"/>
      <c r="I31" s="20"/>
      <c r="J31" s="20"/>
      <c r="K31" s="20"/>
      <c r="L31" s="7">
        <f t="shared" si="11"/>
        <v>0</v>
      </c>
      <c r="M31" s="7"/>
      <c r="N31" s="7">
        <f t="shared" si="11"/>
        <v>0</v>
      </c>
      <c r="O31" s="7">
        <v>100</v>
      </c>
    </row>
    <row r="32" spans="1:15" s="50" customFormat="1" ht="41.45" customHeight="1" x14ac:dyDescent="0.25">
      <c r="A32" s="9"/>
      <c r="B32" s="9"/>
      <c r="C32" s="9"/>
      <c r="D32" s="8"/>
      <c r="E32" s="8" t="s">
        <v>64</v>
      </c>
      <c r="F32" s="6" t="s">
        <v>44</v>
      </c>
      <c r="G32" s="7">
        <v>3796332</v>
      </c>
      <c r="H32" s="7">
        <f>16332+2983787+185775</f>
        <v>3185894</v>
      </c>
      <c r="I32" s="20"/>
      <c r="J32" s="20">
        <f>150775+35000</f>
        <v>185775</v>
      </c>
      <c r="K32" s="20"/>
      <c r="L32" s="7">
        <f t="shared" si="11"/>
        <v>185775</v>
      </c>
      <c r="M32" s="7"/>
      <c r="N32" s="7">
        <f>L32+M32</f>
        <v>185775</v>
      </c>
      <c r="O32" s="52">
        <v>100</v>
      </c>
    </row>
    <row r="33" spans="1:15" s="50" customFormat="1" ht="87" hidden="1" customHeight="1" x14ac:dyDescent="0.25">
      <c r="A33" s="27"/>
      <c r="B33" s="27"/>
      <c r="C33" s="27"/>
      <c r="D33" s="32"/>
      <c r="E33" s="58" t="s">
        <v>37</v>
      </c>
      <c r="F33" s="28"/>
      <c r="G33" s="29"/>
      <c r="H33" s="29"/>
      <c r="I33" s="30"/>
      <c r="J33" s="30"/>
      <c r="K33" s="30"/>
      <c r="L33" s="53"/>
      <c r="M33" s="53"/>
      <c r="N33" s="53"/>
      <c r="O33" s="54"/>
    </row>
    <row r="34" spans="1:15" s="50" customFormat="1" ht="29.25" hidden="1" customHeight="1" x14ac:dyDescent="0.25">
      <c r="A34" s="27"/>
      <c r="B34" s="27"/>
      <c r="C34" s="27"/>
      <c r="D34" s="59"/>
      <c r="E34" s="32" t="s">
        <v>36</v>
      </c>
      <c r="F34" s="28">
        <v>2023</v>
      </c>
      <c r="G34" s="29"/>
      <c r="H34" s="29"/>
      <c r="I34" s="30"/>
      <c r="J34" s="30"/>
      <c r="K34" s="30"/>
      <c r="L34" s="31">
        <f t="shared" si="11"/>
        <v>0</v>
      </c>
      <c r="M34" s="31"/>
      <c r="N34" s="31">
        <f>L34+M34</f>
        <v>0</v>
      </c>
      <c r="O34" s="54" t="e">
        <f>(H34+I34+J34)/G34*100</f>
        <v>#DIV/0!</v>
      </c>
    </row>
    <row r="35" spans="1:15" s="50" customFormat="1" ht="33.75" customHeight="1" x14ac:dyDescent="0.25">
      <c r="A35" s="9" t="s">
        <v>50</v>
      </c>
      <c r="B35" s="9" t="s">
        <v>51</v>
      </c>
      <c r="C35" s="9" t="s">
        <v>52</v>
      </c>
      <c r="D35" s="21" t="s">
        <v>53</v>
      </c>
      <c r="E35" s="8"/>
      <c r="F35" s="6"/>
      <c r="G35" s="7">
        <f>G36+G37</f>
        <v>290000</v>
      </c>
      <c r="H35" s="7">
        <f t="shared" ref="H35:L35" si="12">H36+H37</f>
        <v>0</v>
      </c>
      <c r="I35" s="20">
        <f t="shared" si="12"/>
        <v>290000</v>
      </c>
      <c r="J35" s="20">
        <f t="shared" si="12"/>
        <v>0</v>
      </c>
      <c r="K35" s="20">
        <f t="shared" si="12"/>
        <v>0</v>
      </c>
      <c r="L35" s="5">
        <f t="shared" si="12"/>
        <v>290000</v>
      </c>
      <c r="M35" s="5" t="e">
        <f>#REF!+M36+#REF!+M37+M39</f>
        <v>#REF!</v>
      </c>
      <c r="N35" s="5" t="e">
        <f>L35+M35</f>
        <v>#REF!</v>
      </c>
      <c r="O35" s="6"/>
    </row>
    <row r="36" spans="1:15" s="50" customFormat="1" ht="34.15" customHeight="1" x14ac:dyDescent="0.25">
      <c r="A36" s="9"/>
      <c r="B36" s="9"/>
      <c r="C36" s="9"/>
      <c r="D36" s="8"/>
      <c r="E36" s="8" t="s">
        <v>54</v>
      </c>
      <c r="F36" s="6">
        <v>2024</v>
      </c>
      <c r="G36" s="7">
        <v>210000</v>
      </c>
      <c r="H36" s="7"/>
      <c r="I36" s="20">
        <v>210000</v>
      </c>
      <c r="J36" s="20"/>
      <c r="K36" s="20"/>
      <c r="L36" s="7">
        <f t="shared" ref="L36" si="13">I36+J36</f>
        <v>210000</v>
      </c>
      <c r="M36" s="7"/>
      <c r="N36" s="7">
        <f t="shared" ref="N36" si="14">L36+M36</f>
        <v>210000</v>
      </c>
      <c r="O36" s="52">
        <v>100</v>
      </c>
    </row>
    <row r="37" spans="1:15" s="50" customFormat="1" ht="41.45" customHeight="1" x14ac:dyDescent="0.25">
      <c r="A37" s="9"/>
      <c r="B37" s="9"/>
      <c r="C37" s="9"/>
      <c r="D37" s="8"/>
      <c r="E37" s="8" t="s">
        <v>55</v>
      </c>
      <c r="F37" s="6">
        <v>2024</v>
      </c>
      <c r="G37" s="7">
        <v>80000</v>
      </c>
      <c r="H37" s="7"/>
      <c r="I37" s="20">
        <v>80000</v>
      </c>
      <c r="J37" s="20"/>
      <c r="K37" s="20"/>
      <c r="L37" s="7">
        <f t="shared" ref="L37" si="15">I37+J37</f>
        <v>80000</v>
      </c>
      <c r="M37" s="7"/>
      <c r="N37" s="7">
        <f>L37+M37</f>
        <v>80000</v>
      </c>
      <c r="O37" s="52">
        <v>100</v>
      </c>
    </row>
    <row r="38" spans="1:15" s="49" customFormat="1" ht="22.7" customHeight="1" x14ac:dyDescent="0.25">
      <c r="A38" s="43" t="s">
        <v>10</v>
      </c>
      <c r="B38" s="43" t="s">
        <v>10</v>
      </c>
      <c r="C38" s="43" t="s">
        <v>10</v>
      </c>
      <c r="D38" s="21" t="s">
        <v>11</v>
      </c>
      <c r="E38" s="43" t="s">
        <v>10</v>
      </c>
      <c r="F38" s="43" t="s">
        <v>10</v>
      </c>
      <c r="G38" s="5">
        <f>G12+G20+G25</f>
        <v>29556822.5</v>
      </c>
      <c r="H38" s="5">
        <f>H12+H20+H25</f>
        <v>5632277</v>
      </c>
      <c r="I38" s="5">
        <f>I12+I20+I25</f>
        <v>1230000</v>
      </c>
      <c r="J38" s="5">
        <f>J12+J20+J25</f>
        <v>328663</v>
      </c>
      <c r="K38" s="5">
        <f t="shared" ref="K38" si="16">K12+K20+K25</f>
        <v>0</v>
      </c>
      <c r="L38" s="5">
        <f>L12+L20+L25</f>
        <v>1558663</v>
      </c>
      <c r="M38" s="5">
        <f>M12</f>
        <v>0</v>
      </c>
      <c r="N38" s="5">
        <f>N12</f>
        <v>0</v>
      </c>
      <c r="O38" s="43" t="s">
        <v>10</v>
      </c>
    </row>
    <row r="39" spans="1:15" x14ac:dyDescent="0.2">
      <c r="E39" s="41"/>
    </row>
    <row r="40" spans="1:15" ht="17.100000000000001" customHeight="1" x14ac:dyDescent="0.2"/>
    <row r="41" spans="1:15" s="34" customFormat="1" ht="16.5" x14ac:dyDescent="0.25">
      <c r="A41" s="34" t="s">
        <v>17</v>
      </c>
      <c r="F41" s="42" t="s">
        <v>63</v>
      </c>
      <c r="J41" s="35"/>
      <c r="K41" s="35"/>
    </row>
    <row r="42" spans="1:15" s="11" customFormat="1" ht="26.45" hidden="1" customHeight="1" x14ac:dyDescent="0.25">
      <c r="A42" s="11" t="s">
        <v>17</v>
      </c>
      <c r="F42" s="11" t="s">
        <v>18</v>
      </c>
      <c r="J42" s="22"/>
      <c r="K42" s="22"/>
    </row>
    <row r="43" spans="1:15" x14ac:dyDescent="0.2">
      <c r="G43" s="10"/>
      <c r="H43" s="10"/>
      <c r="I43" s="12"/>
      <c r="J43" s="23"/>
      <c r="K43" s="23"/>
      <c r="L43" s="12"/>
      <c r="M43" s="12"/>
      <c r="N43" s="12"/>
    </row>
    <row r="53" spans="1:15" ht="20.25" x14ac:dyDescent="0.3">
      <c r="A53" s="63"/>
      <c r="B53" s="63"/>
      <c r="C53" s="63"/>
      <c r="D53" s="63"/>
      <c r="E53" s="1"/>
      <c r="F53" s="2"/>
      <c r="G53" s="64"/>
      <c r="H53" s="64"/>
      <c r="I53" s="64"/>
      <c r="J53" s="64"/>
      <c r="K53" s="64"/>
      <c r="L53" s="64"/>
      <c r="M53" s="64"/>
      <c r="N53" s="64"/>
      <c r="O53" s="64"/>
    </row>
  </sheetData>
  <mergeCells count="8">
    <mergeCell ref="H2:I2"/>
    <mergeCell ref="A5:O5"/>
    <mergeCell ref="A6:O6"/>
    <mergeCell ref="A7:O7"/>
    <mergeCell ref="A53:D53"/>
    <mergeCell ref="G53:O53"/>
    <mergeCell ref="A8:B8"/>
    <mergeCell ref="N4:O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0" orientation="landscape" r:id="rId1"/>
  <headerFooter differentFirst="1">
    <oddHeader>&amp;C&amp;14&amp;P</oddHeader>
  </headerFooter>
  <rowBreaks count="1" manualBreakCount="1">
    <brk id="4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5</vt:lpstr>
      <vt:lpstr>'Дод 5'!Заголовки_для_печати</vt:lpstr>
      <vt:lpstr>'Дод 5'!Область_печати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Денисенко Тетяна</dc:creator>
  <cp:keywords/>
  <dc:description/>
  <cp:lastModifiedBy>6</cp:lastModifiedBy>
  <cp:revision/>
  <cp:lastPrinted>2024-04-18T11:07:31Z</cp:lastPrinted>
  <dcterms:created xsi:type="dcterms:W3CDTF">2021-11-09T14:04:21Z</dcterms:created>
  <dcterms:modified xsi:type="dcterms:W3CDTF">2024-04-19T10:10:11Z</dcterms:modified>
  <cp:category/>
  <cp:contentStatus/>
</cp:coreProperties>
</file>