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31 сесія рішення\11 зміни до бюджету 2023 рік\"/>
    </mc:Choice>
  </mc:AlternateContent>
  <xr:revisionPtr revIDLastSave="0" documentId="13_ncr:1_{44677504-2FAC-4981-99F2-F4C161CFFA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ОР!$A$4:$J$154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ОР!$A$4:$J$154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ОР!$A$4:$J$154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ОР!$A$1:$J$296</definedName>
  </definedNames>
  <calcPr calcId="191029"/>
</workbook>
</file>

<file path=xl/calcChain.xml><?xml version="1.0" encoding="utf-8"?>
<calcChain xmlns="http://schemas.openxmlformats.org/spreadsheetml/2006/main">
  <c r="H40" i="11" l="1"/>
  <c r="H30" i="11" l="1"/>
  <c r="H14" i="11" l="1"/>
  <c r="H35" i="11" l="1"/>
  <c r="I54" i="11"/>
  <c r="I53" i="11" s="1"/>
  <c r="J54" i="11"/>
  <c r="J53" i="11" s="1"/>
  <c r="H55" i="11"/>
  <c r="H16" i="11" l="1"/>
  <c r="H15" i="11"/>
  <c r="H150" i="11" l="1"/>
  <c r="H91" i="11"/>
  <c r="H63" i="11" l="1"/>
  <c r="H134" i="11"/>
  <c r="H124" i="11" l="1"/>
  <c r="H119" i="11"/>
  <c r="J93" i="11"/>
  <c r="I93" i="11"/>
  <c r="J275" i="11"/>
  <c r="I275" i="11"/>
  <c r="J40" i="11" l="1"/>
  <c r="I40" i="11"/>
  <c r="H54" i="11" l="1"/>
  <c r="H53" i="11" s="1"/>
  <c r="G53" i="11" s="1"/>
  <c r="G52" i="11"/>
  <c r="G55" i="11"/>
  <c r="G54" i="11" l="1"/>
  <c r="H110" i="11"/>
  <c r="I35" i="11" l="1"/>
  <c r="J35" i="11"/>
  <c r="J292" i="11" l="1"/>
  <c r="J291" i="11" s="1"/>
  <c r="J289" i="11" s="1"/>
  <c r="I292" i="11"/>
  <c r="I291" i="11" s="1"/>
  <c r="I289" i="11" s="1"/>
  <c r="H292" i="11"/>
  <c r="H291" i="11" s="1"/>
  <c r="G293" i="11"/>
  <c r="G292" i="11" s="1"/>
  <c r="G290" i="11"/>
  <c r="G291" i="11" l="1"/>
  <c r="H289" i="11"/>
  <c r="G289" i="11" s="1"/>
  <c r="H18" i="11"/>
  <c r="H155" i="11" l="1"/>
  <c r="H154" i="11"/>
  <c r="H143" i="11"/>
  <c r="H67" i="11"/>
  <c r="H77" i="11" l="1"/>
  <c r="H139" i="11" l="1"/>
  <c r="H69" i="11" l="1"/>
  <c r="H17" i="11" l="1"/>
  <c r="J119" i="11" l="1"/>
  <c r="I119" i="11"/>
  <c r="I162" i="11"/>
  <c r="J162" i="11"/>
  <c r="I57" i="11" l="1"/>
  <c r="I56" i="11" s="1"/>
  <c r="J57" i="11"/>
  <c r="J56" i="11" s="1"/>
  <c r="H57" i="11"/>
  <c r="G57" i="11" s="1"/>
  <c r="G58" i="11"/>
  <c r="H56" i="11" l="1"/>
  <c r="G56" i="11"/>
  <c r="H45" i="11" l="1"/>
  <c r="J48" i="11" l="1"/>
  <c r="I48" i="11"/>
  <c r="H48" i="11"/>
  <c r="H44" i="11" s="1"/>
  <c r="J288" i="11"/>
  <c r="I288" i="11"/>
  <c r="H288" i="11"/>
  <c r="I39" i="11" l="1"/>
  <c r="G94" i="11" l="1"/>
  <c r="G95" i="11"/>
  <c r="G96" i="11"/>
  <c r="G97" i="11"/>
  <c r="G100" i="11"/>
  <c r="G103" i="11"/>
  <c r="G104" i="11"/>
  <c r="G105" i="11"/>
  <c r="H39" i="11" l="1"/>
  <c r="J283" i="11" l="1"/>
  <c r="I283" i="11"/>
  <c r="I62" i="11" l="1"/>
  <c r="J62" i="11"/>
  <c r="H62" i="11"/>
  <c r="H61" i="11" s="1"/>
  <c r="H286" i="11" l="1"/>
  <c r="G288" i="11"/>
  <c r="G287" i="11"/>
  <c r="J286" i="11"/>
  <c r="J285" i="11" s="1"/>
  <c r="J284" i="11" s="1"/>
  <c r="I286" i="11"/>
  <c r="G286" i="11" s="1"/>
  <c r="H285" i="11"/>
  <c r="H284" i="11" l="1"/>
  <c r="I285" i="11"/>
  <c r="I284" i="11" s="1"/>
  <c r="G284" i="11" l="1"/>
  <c r="G285" i="11"/>
  <c r="J282" i="11" l="1"/>
  <c r="J281" i="11" s="1"/>
  <c r="J280" i="11" s="1"/>
  <c r="I282" i="11"/>
  <c r="H282" i="11"/>
  <c r="H281" i="11" s="1"/>
  <c r="H280" i="11" s="1"/>
  <c r="I281" i="11"/>
  <c r="I280" i="11" s="1"/>
  <c r="I278" i="11"/>
  <c r="I277" i="11" s="1"/>
  <c r="I276" i="11" s="1"/>
  <c r="J278" i="11"/>
  <c r="J277" i="11" s="1"/>
  <c r="J276" i="11" s="1"/>
  <c r="G283" i="11"/>
  <c r="G282" i="11" l="1"/>
  <c r="G281" i="11" s="1"/>
  <c r="G280" i="11" s="1"/>
  <c r="I161" i="11" l="1"/>
  <c r="I160" i="11" s="1"/>
  <c r="H274" i="11" l="1"/>
  <c r="H278" i="11" l="1"/>
  <c r="H277" i="11" s="1"/>
  <c r="H276" i="11" s="1"/>
  <c r="G279" i="11"/>
  <c r="J160" i="11" l="1"/>
  <c r="H160" i="11"/>
  <c r="I44" i="11" l="1"/>
  <c r="J44" i="11"/>
  <c r="G44" i="11" l="1"/>
  <c r="H13" i="11" l="1"/>
  <c r="H12" i="11" s="1"/>
  <c r="J39" i="11" l="1"/>
  <c r="G278" i="11"/>
  <c r="G277" i="11" s="1"/>
  <c r="G276" i="11" s="1"/>
  <c r="G275" i="11" l="1"/>
  <c r="J274" i="11"/>
  <c r="J273" i="11" s="1"/>
  <c r="J271" i="11" s="1"/>
  <c r="I274" i="11"/>
  <c r="I273" i="11" s="1"/>
  <c r="I271" i="11" s="1"/>
  <c r="H273" i="11"/>
  <c r="G272" i="11"/>
  <c r="G274" i="11" l="1"/>
  <c r="G273" i="11"/>
  <c r="H271" i="11"/>
  <c r="G271" i="11" s="1"/>
  <c r="J38" i="11" l="1"/>
  <c r="I37" i="11" l="1"/>
  <c r="H256" i="11" l="1"/>
  <c r="H255" i="11" s="1"/>
  <c r="G257" i="11"/>
  <c r="G256" i="11" s="1"/>
  <c r="G255" i="11" s="1"/>
  <c r="I264" i="11" l="1"/>
  <c r="I263" i="11" s="1"/>
  <c r="I262" i="11" s="1"/>
  <c r="J264" i="11"/>
  <c r="J263" i="11" s="1"/>
  <c r="J262" i="11" s="1"/>
  <c r="H264" i="11"/>
  <c r="H263" i="11" s="1"/>
  <c r="G266" i="11"/>
  <c r="H24" i="11" l="1"/>
  <c r="H23" i="11" s="1"/>
  <c r="G23" i="11" s="1"/>
  <c r="G25" i="11"/>
  <c r="G120" i="11"/>
  <c r="J122" i="11"/>
  <c r="I122" i="11"/>
  <c r="G24" i="11" l="1"/>
  <c r="G270" i="11"/>
  <c r="G46" i="11" l="1"/>
  <c r="H268" i="11" l="1"/>
  <c r="H267" i="11" s="1"/>
  <c r="G267" i="11" l="1"/>
  <c r="H262" i="11"/>
  <c r="G269" i="11"/>
  <c r="G268" i="11"/>
  <c r="G265" i="11" l="1"/>
  <c r="G261" i="11"/>
  <c r="G262" i="11" l="1"/>
  <c r="G264" i="11"/>
  <c r="G263" i="11"/>
  <c r="H260" i="11" l="1"/>
  <c r="G260" i="11" s="1"/>
  <c r="H259" i="11" l="1"/>
  <c r="G259" i="11" s="1"/>
  <c r="H258" i="11" l="1"/>
  <c r="G258" i="11" s="1"/>
  <c r="J84" i="11"/>
  <c r="I84" i="11"/>
  <c r="G86" i="11"/>
  <c r="G85" i="11" l="1"/>
  <c r="H43" i="11"/>
  <c r="H42" i="11" s="1"/>
  <c r="H112" i="11" l="1"/>
  <c r="I112" i="11" l="1"/>
  <c r="I38" i="11" l="1"/>
  <c r="H220" i="11"/>
  <c r="G220" i="11" s="1"/>
  <c r="G219" i="11" s="1"/>
  <c r="G221" i="11"/>
  <c r="H219" i="11" l="1"/>
  <c r="H205" i="11"/>
  <c r="H213" i="11" l="1"/>
  <c r="G215" i="11"/>
  <c r="H209" i="11"/>
  <c r="H208" i="11" s="1"/>
  <c r="G211" i="11"/>
  <c r="H217" i="11" l="1"/>
  <c r="H216" i="11" s="1"/>
  <c r="G218" i="11"/>
  <c r="G217" i="11" l="1"/>
  <c r="G216" i="11" s="1"/>
  <c r="G207" i="11" l="1"/>
  <c r="G210" i="11" l="1"/>
  <c r="J209" i="11"/>
  <c r="J208" i="11" s="1"/>
  <c r="I209" i="11" l="1"/>
  <c r="I208" i="11" s="1"/>
  <c r="G110" i="11" l="1"/>
  <c r="H109" i="11"/>
  <c r="J109" i="11"/>
  <c r="J108" i="11" s="1"/>
  <c r="I109" i="11" l="1"/>
  <c r="I108" i="11" s="1"/>
  <c r="H108" i="11"/>
  <c r="G109" i="11"/>
  <c r="G108" i="11" l="1"/>
  <c r="I200" i="11" l="1"/>
  <c r="J200" i="11"/>
  <c r="H201" i="11"/>
  <c r="H200" i="11" s="1"/>
  <c r="G200" i="11" s="1"/>
  <c r="G202" i="11"/>
  <c r="G201" i="11" l="1"/>
  <c r="J102" i="11" l="1"/>
  <c r="I102" i="11"/>
  <c r="G206" i="11" l="1"/>
  <c r="H204" i="11"/>
  <c r="G204" i="11" l="1"/>
  <c r="G205" i="11"/>
  <c r="J37" i="11"/>
  <c r="G64" i="11" l="1"/>
  <c r="G36" i="11" l="1"/>
  <c r="G41" i="11"/>
  <c r="G31" i="11"/>
  <c r="H153" i="11" l="1"/>
  <c r="H88" i="11" l="1"/>
  <c r="H38" i="11" l="1"/>
  <c r="H37" i="11" s="1"/>
  <c r="G35" i="11"/>
  <c r="H66" i="11" l="1"/>
  <c r="G73" i="11"/>
  <c r="G68" i="11"/>
  <c r="G40" i="11" l="1"/>
  <c r="G39" i="11" s="1"/>
  <c r="G38" i="11"/>
  <c r="G37" i="11"/>
  <c r="G63" i="11" l="1"/>
  <c r="G77" i="11"/>
  <c r="G14" i="11"/>
  <c r="G15" i="11"/>
  <c r="G224" i="11" l="1"/>
  <c r="G225" i="11"/>
  <c r="G226" i="11"/>
  <c r="I223" i="11"/>
  <c r="J223" i="11"/>
  <c r="H223" i="11"/>
  <c r="G223" i="11" l="1"/>
  <c r="H222" i="11"/>
  <c r="I222" i="11"/>
  <c r="J222" i="11"/>
  <c r="H229" i="11"/>
  <c r="I229" i="11"/>
  <c r="I228" i="11" s="1"/>
  <c r="I227" i="11" s="1"/>
  <c r="J229" i="11"/>
  <c r="J228" i="11" s="1"/>
  <c r="J227" i="11" s="1"/>
  <c r="G230" i="11"/>
  <c r="H232" i="11"/>
  <c r="I232" i="11"/>
  <c r="J232" i="11"/>
  <c r="G233" i="11"/>
  <c r="G229" i="11" l="1"/>
  <c r="G222" i="11"/>
  <c r="G232" i="11"/>
  <c r="H228" i="11"/>
  <c r="G228" i="11" l="1"/>
  <c r="H227" i="11"/>
  <c r="G227" i="11" s="1"/>
  <c r="J89" i="11" l="1"/>
  <c r="J88" i="11" s="1"/>
  <c r="I89" i="11"/>
  <c r="I88" i="11" l="1"/>
  <c r="G88" i="11" s="1"/>
  <c r="G48" i="11" l="1"/>
  <c r="I43" i="11"/>
  <c r="I42" i="11" l="1"/>
  <c r="G42" i="11" s="1"/>
  <c r="G254" i="11"/>
  <c r="J253" i="11"/>
  <c r="I253" i="11"/>
  <c r="I252" i="11" s="1"/>
  <c r="H253" i="11"/>
  <c r="G253" i="11"/>
  <c r="G252" i="11" s="1"/>
  <c r="H252" i="11"/>
  <c r="H251" i="11" s="1"/>
  <c r="J251" i="11"/>
  <c r="I251" i="11"/>
  <c r="G251" i="11" l="1"/>
  <c r="I165" i="11"/>
  <c r="H111" i="11" l="1"/>
  <c r="H106" i="11" s="1"/>
  <c r="G89" i="11" l="1"/>
  <c r="G90" i="11"/>
  <c r="G121" i="11"/>
  <c r="G162" i="11"/>
  <c r="I111" i="11"/>
  <c r="H174" i="11"/>
  <c r="G175" i="11"/>
  <c r="I106" i="11" l="1"/>
  <c r="G122" i="11"/>
  <c r="G123" i="11"/>
  <c r="H138" i="11" l="1"/>
  <c r="I13" i="11" l="1"/>
  <c r="G13" i="11" s="1"/>
  <c r="J13" i="11"/>
  <c r="I29" i="11"/>
  <c r="I28" i="11" s="1"/>
  <c r="J29" i="11"/>
  <c r="J28" i="11" s="1"/>
  <c r="H29" i="11"/>
  <c r="H28" i="11" s="1"/>
  <c r="H26" i="11" s="1"/>
  <c r="I34" i="11"/>
  <c r="J34" i="11"/>
  <c r="H34" i="11"/>
  <c r="H33" i="11" s="1"/>
  <c r="H32" i="11" s="1"/>
  <c r="I66" i="11"/>
  <c r="J66" i="11"/>
  <c r="G66" i="11"/>
  <c r="I72" i="11"/>
  <c r="J72" i="11"/>
  <c r="H72" i="11"/>
  <c r="G11" i="11"/>
  <c r="G16" i="11"/>
  <c r="G17" i="11"/>
  <c r="G18" i="11"/>
  <c r="G19" i="11"/>
  <c r="G20" i="11"/>
  <c r="G21" i="11"/>
  <c r="G22" i="11"/>
  <c r="G30" i="11"/>
  <c r="G45" i="11"/>
  <c r="G47" i="11"/>
  <c r="G60" i="11"/>
  <c r="G67" i="11"/>
  <c r="G69" i="11"/>
  <c r="I76" i="11"/>
  <c r="J76" i="11"/>
  <c r="H76" i="11"/>
  <c r="G76" i="11" s="1"/>
  <c r="I80" i="11"/>
  <c r="J80" i="11"/>
  <c r="H80" i="11"/>
  <c r="J83" i="11"/>
  <c r="H84" i="11"/>
  <c r="H83" i="11" s="1"/>
  <c r="I99" i="11"/>
  <c r="I98" i="11" s="1"/>
  <c r="J99" i="11"/>
  <c r="J98" i="11" s="1"/>
  <c r="H99" i="11"/>
  <c r="I101" i="11"/>
  <c r="J101" i="11"/>
  <c r="H102" i="11"/>
  <c r="J112" i="11"/>
  <c r="I130" i="11"/>
  <c r="J130" i="11"/>
  <c r="H130" i="11"/>
  <c r="I132" i="11"/>
  <c r="J132" i="11"/>
  <c r="I138" i="11"/>
  <c r="I137" i="11" s="1"/>
  <c r="J138" i="11"/>
  <c r="J137" i="11" s="1"/>
  <c r="I142" i="11"/>
  <c r="I141" i="11" s="1"/>
  <c r="J142" i="11"/>
  <c r="J141" i="11" s="1"/>
  <c r="H142" i="11"/>
  <c r="I145" i="11"/>
  <c r="J145" i="11"/>
  <c r="H145" i="11"/>
  <c r="I153" i="11"/>
  <c r="J153" i="11"/>
  <c r="G160" i="11"/>
  <c r="J165" i="11"/>
  <c r="H165" i="11"/>
  <c r="I170" i="11"/>
  <c r="J170" i="11"/>
  <c r="H170" i="11"/>
  <c r="I174" i="11"/>
  <c r="J174" i="11"/>
  <c r="J173" i="11" s="1"/>
  <c r="J172" i="11" s="1"/>
  <c r="H173" i="11"/>
  <c r="I178" i="11"/>
  <c r="J178" i="11"/>
  <c r="H178" i="11"/>
  <c r="I181" i="11"/>
  <c r="J181" i="11"/>
  <c r="H181" i="11"/>
  <c r="I184" i="11"/>
  <c r="J184" i="11"/>
  <c r="H184" i="11"/>
  <c r="I187" i="11"/>
  <c r="J187" i="11"/>
  <c r="H187" i="11"/>
  <c r="I191" i="11"/>
  <c r="J191" i="11"/>
  <c r="H191" i="11"/>
  <c r="I194" i="11"/>
  <c r="I193" i="11" s="1"/>
  <c r="J194" i="11"/>
  <c r="J193" i="11" s="1"/>
  <c r="H194" i="11"/>
  <c r="H193" i="11" s="1"/>
  <c r="I198" i="11"/>
  <c r="J198" i="11"/>
  <c r="H198" i="11"/>
  <c r="I213" i="11"/>
  <c r="I203" i="11" s="1"/>
  <c r="J213" i="11"/>
  <c r="J203" i="11" s="1"/>
  <c r="I235" i="11"/>
  <c r="I234" i="11" s="1"/>
  <c r="J235" i="11"/>
  <c r="J234" i="11" s="1"/>
  <c r="H235" i="11"/>
  <c r="H234" i="11" s="1"/>
  <c r="I237" i="11"/>
  <c r="J237" i="11"/>
  <c r="I240" i="11"/>
  <c r="I239" i="11" s="1"/>
  <c r="J240" i="11"/>
  <c r="J239" i="11" s="1"/>
  <c r="H240" i="11"/>
  <c r="H239" i="11" s="1"/>
  <c r="J249" i="11"/>
  <c r="J248" i="11" s="1"/>
  <c r="J247" i="11" s="1"/>
  <c r="I249" i="11"/>
  <c r="I248" i="11" s="1"/>
  <c r="I247" i="11" s="1"/>
  <c r="G245" i="11"/>
  <c r="H249" i="11"/>
  <c r="H248" i="11" s="1"/>
  <c r="H247" i="11" s="1"/>
  <c r="G72" i="11" l="1"/>
  <c r="H98" i="11"/>
  <c r="G98" i="11" s="1"/>
  <c r="G99" i="11"/>
  <c r="H101" i="11"/>
  <c r="G101" i="11" s="1"/>
  <c r="G102" i="11"/>
  <c r="I83" i="11"/>
  <c r="G84" i="11"/>
  <c r="G62" i="11"/>
  <c r="I33" i="11"/>
  <c r="I32" i="11" s="1"/>
  <c r="J33" i="11"/>
  <c r="J32" i="11" s="1"/>
  <c r="I231" i="11"/>
  <c r="G234" i="11"/>
  <c r="J231" i="11"/>
  <c r="I173" i="11"/>
  <c r="I172" i="11" s="1"/>
  <c r="G174" i="11"/>
  <c r="H172" i="11"/>
  <c r="G250" i="11"/>
  <c r="G249" i="11" l="1"/>
  <c r="G248" i="11" s="1"/>
  <c r="G247" i="11" s="1"/>
  <c r="G83" i="11"/>
  <c r="G172" i="11"/>
  <c r="G173" i="11"/>
  <c r="G113" i="11" l="1"/>
  <c r="G246" i="11" l="1"/>
  <c r="G238" i="11"/>
  <c r="G241" i="11"/>
  <c r="G242" i="11"/>
  <c r="G243" i="11"/>
  <c r="G244" i="11"/>
  <c r="G236" i="11"/>
  <c r="G240" i="11" l="1"/>
  <c r="G235" i="11"/>
  <c r="H237" i="11"/>
  <c r="G214" i="11"/>
  <c r="G237" i="11" l="1"/>
  <c r="H231" i="11"/>
  <c r="G231" i="11" s="1"/>
  <c r="H212" i="11"/>
  <c r="H203" i="11" s="1"/>
  <c r="G213" i="11"/>
  <c r="G212" i="11" s="1"/>
  <c r="G239" i="11"/>
  <c r="I149" i="11" l="1"/>
  <c r="I148" i="11" s="1"/>
  <c r="J149" i="11"/>
  <c r="J148" i="11" s="1"/>
  <c r="J147" i="11" s="1"/>
  <c r="H149" i="11"/>
  <c r="G149" i="11" s="1"/>
  <c r="G150" i="11"/>
  <c r="G209" i="11" l="1"/>
  <c r="H148" i="11"/>
  <c r="H147" i="11" s="1"/>
  <c r="I147" i="11"/>
  <c r="G203" i="11" l="1"/>
  <c r="G208" i="11"/>
  <c r="G148" i="11"/>
  <c r="G147" i="11"/>
  <c r="G118" i="11" l="1"/>
  <c r="I51" i="11" l="1"/>
  <c r="I50" i="11" s="1"/>
  <c r="I49" i="11" s="1"/>
  <c r="J51" i="11"/>
  <c r="J50" i="11" s="1"/>
  <c r="J49" i="11" s="1"/>
  <c r="H51" i="11"/>
  <c r="G51" i="11" s="1"/>
  <c r="H50" i="11" l="1"/>
  <c r="G50" i="11" s="1"/>
  <c r="H49" i="11" l="1"/>
  <c r="G49" i="11" s="1"/>
  <c r="G167" i="11" l="1"/>
  <c r="G168" i="11"/>
  <c r="H133" i="11" l="1"/>
  <c r="I135" i="11"/>
  <c r="J135" i="11"/>
  <c r="H164" i="11"/>
  <c r="I186" i="11"/>
  <c r="J186" i="11"/>
  <c r="I197" i="11"/>
  <c r="I196" i="11" s="1"/>
  <c r="J197" i="11"/>
  <c r="J196" i="11" s="1"/>
  <c r="G133" i="11" l="1"/>
  <c r="H132" i="11"/>
  <c r="G132" i="11" s="1"/>
  <c r="G199" i="11" l="1"/>
  <c r="H197" i="11" l="1"/>
  <c r="G197" i="11" l="1"/>
  <c r="G196" i="11" s="1"/>
  <c r="H196" i="11"/>
  <c r="G198" i="11"/>
  <c r="I164" i="11" l="1"/>
  <c r="G134" i="11" l="1"/>
  <c r="G34" i="11" l="1"/>
  <c r="H27" i="11"/>
  <c r="G27" i="11" s="1"/>
  <c r="G32" i="11" l="1"/>
  <c r="G33" i="11"/>
  <c r="I26" i="11"/>
  <c r="J26" i="11"/>
  <c r="I61" i="11"/>
  <c r="J61" i="11"/>
  <c r="J65" i="11"/>
  <c r="I71" i="11"/>
  <c r="I70" i="11" s="1"/>
  <c r="J71" i="11"/>
  <c r="J70" i="11" s="1"/>
  <c r="I75" i="11"/>
  <c r="I74" i="11" s="1"/>
  <c r="J75" i="11"/>
  <c r="J74" i="11" s="1"/>
  <c r="J79" i="11"/>
  <c r="J78" i="11" s="1"/>
  <c r="J129" i="11"/>
  <c r="J127" i="11" s="1"/>
  <c r="I144" i="11"/>
  <c r="I140" i="11" s="1"/>
  <c r="J144" i="11"/>
  <c r="J140" i="11" s="1"/>
  <c r="J159" i="11"/>
  <c r="J157" i="11" s="1"/>
  <c r="G164" i="11"/>
  <c r="J164" i="11"/>
  <c r="I169" i="11"/>
  <c r="I163" i="11" s="1"/>
  <c r="J169" i="11"/>
  <c r="I177" i="11"/>
  <c r="J177" i="11"/>
  <c r="I180" i="11"/>
  <c r="J180" i="11"/>
  <c r="I183" i="11"/>
  <c r="J183" i="11"/>
  <c r="I190" i="11"/>
  <c r="I189" i="11" s="1"/>
  <c r="J190" i="11"/>
  <c r="J189" i="11" s="1"/>
  <c r="H190" i="11"/>
  <c r="H189" i="11" s="1"/>
  <c r="H129" i="11"/>
  <c r="H127" i="11" s="1"/>
  <c r="H75" i="11"/>
  <c r="H74" i="11" s="1"/>
  <c r="H71" i="11"/>
  <c r="G71" i="11" s="1"/>
  <c r="G114" i="11"/>
  <c r="G115" i="11"/>
  <c r="G116" i="11"/>
  <c r="G117" i="11"/>
  <c r="G119" i="11"/>
  <c r="G124" i="11"/>
  <c r="G125" i="11"/>
  <c r="G126" i="11"/>
  <c r="G128" i="11"/>
  <c r="G131" i="11"/>
  <c r="G136" i="11"/>
  <c r="G139" i="11"/>
  <c r="G143" i="11"/>
  <c r="G146" i="11"/>
  <c r="G154" i="11"/>
  <c r="G155" i="11"/>
  <c r="G156" i="11"/>
  <c r="G158" i="11"/>
  <c r="G161" i="11"/>
  <c r="G166" i="11"/>
  <c r="G171" i="11"/>
  <c r="G176" i="11"/>
  <c r="G179" i="11"/>
  <c r="G182" i="11"/>
  <c r="G185" i="11"/>
  <c r="G188" i="11"/>
  <c r="G192" i="11"/>
  <c r="G193" i="11"/>
  <c r="G194" i="11"/>
  <c r="G195" i="11"/>
  <c r="G81" i="11"/>
  <c r="G107" i="11"/>
  <c r="G74" i="11" l="1"/>
  <c r="G75" i="11"/>
  <c r="G29" i="11"/>
  <c r="J163" i="11"/>
  <c r="H152" i="11"/>
  <c r="H151" i="11" s="1"/>
  <c r="J111" i="11"/>
  <c r="J106" i="11" s="1"/>
  <c r="J87" i="11"/>
  <c r="J82" i="11" s="1"/>
  <c r="I129" i="11"/>
  <c r="I127" i="11" s="1"/>
  <c r="G165" i="11"/>
  <c r="I12" i="11"/>
  <c r="J12" i="11"/>
  <c r="I152" i="11"/>
  <c r="I151" i="11" s="1"/>
  <c r="J152" i="11"/>
  <c r="J151" i="11" s="1"/>
  <c r="I87" i="11"/>
  <c r="I82" i="11" s="1"/>
  <c r="J59" i="11"/>
  <c r="I79" i="11"/>
  <c r="I65" i="11"/>
  <c r="I59" i="11" s="1"/>
  <c r="I159" i="11"/>
  <c r="I157" i="11" s="1"/>
  <c r="G189" i="11"/>
  <c r="J43" i="11"/>
  <c r="G191" i="11"/>
  <c r="G190" i="11"/>
  <c r="H186" i="11"/>
  <c r="G186" i="11" s="1"/>
  <c r="H183" i="11"/>
  <c r="G183" i="11" s="1"/>
  <c r="H177" i="11"/>
  <c r="G177" i="11" s="1"/>
  <c r="H169" i="11"/>
  <c r="G169" i="11" s="1"/>
  <c r="G170" i="11"/>
  <c r="H144" i="11"/>
  <c r="G144" i="11" s="1"/>
  <c r="H141" i="11"/>
  <c r="H70" i="11"/>
  <c r="G70" i="11" s="1"/>
  <c r="J42" i="11" l="1"/>
  <c r="J294" i="11" s="1"/>
  <c r="H140" i="11"/>
  <c r="G140" i="11"/>
  <c r="G26" i="11"/>
  <c r="G28" i="11"/>
  <c r="G43" i="11"/>
  <c r="G187" i="11"/>
  <c r="G184" i="11"/>
  <c r="G151" i="11"/>
  <c r="H65" i="11"/>
  <c r="G130" i="11"/>
  <c r="G153" i="11"/>
  <c r="G127" i="11"/>
  <c r="G129" i="11"/>
  <c r="H159" i="11"/>
  <c r="H157" i="11" s="1"/>
  <c r="H163" i="11"/>
  <c r="G163" i="11" s="1"/>
  <c r="G145" i="11"/>
  <c r="H10" i="11"/>
  <c r="G142" i="11"/>
  <c r="I78" i="11"/>
  <c r="I294" i="11" s="1"/>
  <c r="G152" i="11"/>
  <c r="G141" i="11"/>
  <c r="H180" i="11"/>
  <c r="G180" i="11" s="1"/>
  <c r="G181" i="11"/>
  <c r="G178" i="11"/>
  <c r="G12" i="11" l="1"/>
  <c r="G61" i="11"/>
  <c r="H59" i="11"/>
  <c r="G65" i="11"/>
  <c r="H137" i="11"/>
  <c r="H135" i="11" s="1"/>
  <c r="G159" i="11"/>
  <c r="G80" i="11"/>
  <c r="H79" i="11"/>
  <c r="G157" i="11"/>
  <c r="H87" i="11"/>
  <c r="H82" i="11" s="1"/>
  <c r="G59" i="11" l="1"/>
  <c r="G10" i="11"/>
  <c r="G137" i="11"/>
  <c r="G138" i="11"/>
  <c r="G135" i="11"/>
  <c r="G112" i="11"/>
  <c r="H78" i="11"/>
  <c r="H294" i="11" s="1"/>
  <c r="G79" i="11"/>
  <c r="G82" i="11"/>
  <c r="G87" i="11"/>
  <c r="G78" i="11" l="1"/>
  <c r="G111" i="11"/>
  <c r="G106" i="11"/>
  <c r="G91" i="11"/>
  <c r="G93" i="11"/>
  <c r="G92" i="11"/>
  <c r="G294" i="11" l="1"/>
</calcChain>
</file>

<file path=xl/sharedStrings.xml><?xml version="1.0" encoding="utf-8"?>
<sst xmlns="http://schemas.openxmlformats.org/spreadsheetml/2006/main" count="809" uniqueCount="351">
  <si>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</si>
  <si>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</si>
  <si>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</si>
  <si>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</si>
  <si>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</si>
  <si>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</si>
  <si>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</si>
  <si>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</si>
  <si>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</si>
  <si>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</si>
  <si>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</si>
  <si>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</si>
  <si>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</si>
  <si>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</si>
  <si>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</si>
  <si>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</si>
  <si>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</si>
  <si>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</si>
  <si>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</si>
  <si>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</si>
  <si>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</si>
  <si>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</si>
  <si>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</si>
  <si>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</si>
  <si>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</si>
  <si>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</si>
  <si>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</si>
  <si>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</si>
  <si>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</si>
  <si>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</si>
  <si>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</si>
  <si>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</si>
  <si>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</si>
  <si>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</si>
  <si>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</si>
  <si>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</si>
  <si>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</si>
  <si>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</si>
  <si>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</si>
  <si>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</si>
  <si>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</si>
  <si>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</si>
  <si>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</si>
  <si>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</si>
  <si>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</si>
  <si>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</si>
  <si>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</si>
  <si>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</si>
  <si>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</si>
  <si>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</si>
  <si>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</si>
  <si>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</si>
  <si>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</si>
  <si>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0611020</t>
  </si>
  <si>
    <t>Надання загальної середньої освіти загальноосвітніми навчальними закладами (в т.ч. школою-дитячим садком, інтернатом при школі), спеціальзованими школами, ліцеями, гімназіями, колегіумами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</si>
  <si>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</si>
  <si>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</si>
  <si>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</si>
  <si>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</si>
  <si>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</si>
  <si>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</si>
  <si>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</si>
  <si>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</si>
  <si>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</si>
  <si>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</si>
  <si>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</si>
  <si>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</si>
  <si>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</si>
  <si>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</si>
  <si>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</si>
  <si>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</si>
  <si>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</si>
  <si>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</si>
  <si>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</si>
  <si>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</si>
  <si>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</si>
  <si>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</si>
  <si>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</si>
  <si>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Експлуатація та техобслуговування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</si>
  <si>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</si>
  <si>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</si>
  <si>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</si>
  <si>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</si>
  <si>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</si>
  <si>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</si>
  <si>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</si>
  <si>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</si>
  <si>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</si>
  <si>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</si>
  <si>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</si>
  <si>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</si>
  <si>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</si>
  <si>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</si>
  <si>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</si>
  <si>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</si>
  <si>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</si>
  <si>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</si>
  <si>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</si>
  <si>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</si>
  <si>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</si>
  <si>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</si>
  <si>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</si>
  <si>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</si>
  <si>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</si>
  <si>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</si>
  <si>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</si>
  <si>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</si>
  <si>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</si>
  <si>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</si>
  <si>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</si>
  <si>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</si>
  <si>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</si>
  <si>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</si>
  <si>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</si>
  <si>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</si>
  <si>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</si>
  <si>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</si>
  <si>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</si>
  <si>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</si>
  <si>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</si>
  <si>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</si>
  <si>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</si>
  <si>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</si>
  <si>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</si>
  <si>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</si>
  <si>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</si>
  <si>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</si>
  <si>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</si>
  <si>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</si>
  <si>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</si>
  <si>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</si>
  <si>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</si>
  <si>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</si>
  <si>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</si>
  <si>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</si>
  <si>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</si>
  <si>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</si>
  <si>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</si>
  <si>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</si>
  <si>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</si>
  <si>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</si>
  <si>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1216012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</si>
  <si>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</si>
  <si>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</si>
  <si>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</si>
  <si>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</si>
  <si>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</si>
  <si>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</si>
  <si>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</si>
  <si>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</si>
  <si>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</si>
  <si>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</si>
  <si>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</si>
  <si>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</si>
  <si>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</si>
  <si>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</si>
  <si>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</si>
  <si>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</si>
  <si>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</si>
  <si>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</si>
  <si>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</si>
  <si>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</si>
  <si>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</si>
  <si>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</si>
  <si>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</si>
  <si>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</si>
  <si>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</si>
  <si>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</si>
  <si>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</si>
  <si>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</si>
  <si>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</si>
  <si>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</si>
  <si>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</si>
  <si>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</si>
  <si>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</si>
  <si>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 xml:space="preserve">Міська програма розвитку культури  м.Тернівка на 2019-2023рр. 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</si>
  <si>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</si>
  <si>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</si>
  <si>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</si>
  <si>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</si>
  <si>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</si>
  <si>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</si>
  <si>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</si>
  <si>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</si>
  <si>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</si>
  <si>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</si>
  <si>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</si>
  <si>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</si>
  <si>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0222010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</si>
  <si>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</si>
  <si>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</si>
  <si>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</si>
  <si>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</si>
  <si>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</si>
  <si>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</si>
  <si>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та заклади  молодіжної політики</t>
  </si>
  <si>
    <t>Стратегічний план розвитку міста Тернівка до 2020 р.</t>
  </si>
  <si>
    <t>20.02.2016р. № 86-6/VII</t>
  </si>
  <si>
    <t>1051100</t>
  </si>
  <si>
    <t>0960</t>
  </si>
  <si>
    <t>Надання спеціальної освіти школами естетичного виховання (музичними, художніми, хореографичними, театральними, хоровими, мистецькими)</t>
  </si>
  <si>
    <t>1100</t>
  </si>
  <si>
    <t>1213242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</si>
  <si>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</si>
  <si>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1133133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</si>
  <si>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</si>
  <si>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</si>
  <si>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</si>
  <si>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</si>
  <si>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</si>
  <si>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</si>
  <si>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</si>
  <si>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</si>
  <si>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</si>
  <si>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</si>
  <si>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Програма соціального захисту дітей м.Тернівки на 2021-2025роки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</si>
  <si>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</si>
  <si>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</si>
  <si>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</si>
  <si>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</si>
  <si>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</si>
  <si>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</si>
  <si>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</si>
  <si>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</si>
  <si>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</si>
  <si>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</si>
  <si>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</si>
  <si>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</si>
  <si>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</si>
  <si>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</si>
  <si>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Інші дотації з місцевого бюджету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</si>
  <si>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</si>
  <si>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</si>
  <si>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</si>
  <si>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</si>
  <si>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</si>
  <si>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</si>
  <si>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</si>
  <si>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</si>
  <si>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</si>
  <si>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</si>
  <si>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</si>
  <si>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</si>
  <si>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</si>
  <si>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</si>
  <si>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</si>
  <si>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</si>
  <si>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</si>
  <si>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</si>
  <si>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</si>
  <si>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</si>
  <si>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2022-2024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</si>
  <si>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</si>
  <si>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</si>
  <si>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</si>
  <si>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</si>
  <si>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</si>
  <si>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</si>
  <si>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</si>
  <si>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</si>
  <si>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</si>
  <si>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</si>
  <si>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</si>
  <si>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</si>
  <si>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 xml:space="preserve"> Програма  створення та ведення містобудівного кадастру м.Тернівка на 2022-2025 роки 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</si>
  <si>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</si>
  <si>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</si>
  <si>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</si>
  <si>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</si>
  <si>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</si>
  <si>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</si>
  <si>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</si>
  <si>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</si>
  <si>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</si>
  <si>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</si>
  <si>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</si>
  <si>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</si>
  <si>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</si>
  <si>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</si>
  <si>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</si>
  <si>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</si>
  <si>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</si>
  <si>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18.11.2016р. № 238-16/VII (зі змінами)</t>
  </si>
  <si>
    <t>17.12.2021р.№ 253-11/VIІІ (зі змінами)</t>
  </si>
  <si>
    <t>від 17.12.2021р.№ 255-11/VIІІ</t>
  </si>
  <si>
    <t>21.12.2015р. № 42-3/VIІ (зі змінами)</t>
  </si>
  <si>
    <t>Комплексна програма профілактики правопорушень та боротьби зі злочинністю на території міста на 2022-2024 роки</t>
  </si>
  <si>
    <t>27.05.2015р. № 963-58/VI  (зі змінами)</t>
  </si>
  <si>
    <t>25.02.2022р. № 277-12/VIIІ</t>
  </si>
  <si>
    <t>30.05.2018р. №532-34/VII (зі змінами)</t>
  </si>
  <si>
    <t>21.05.2021р. № 132-6/VIII</t>
  </si>
  <si>
    <t>17.12.2021р. № 257-11/VIІІ</t>
  </si>
  <si>
    <t>17.12.2021р. № 259-11/VIІІ</t>
  </si>
  <si>
    <t>14.12.2018р. № 643-41/VIІ</t>
  </si>
  <si>
    <t xml:space="preserve">10.11.2021р. № 207-10/VIIІ </t>
  </si>
  <si>
    <t>21.12.2020р. № 52-3/VIIІ (зі змінами)</t>
  </si>
  <si>
    <t xml:space="preserve">10.11.2021р.№ 203-10/VIIІ  </t>
  </si>
  <si>
    <t>21.12.2020р. № 53-3/VIIІ (зі змінами)</t>
  </si>
  <si>
    <t>Розподіл витрат  бюджету міста на реалізацію місцевих/регіональних програм у 2023 році</t>
  </si>
  <si>
    <t xml:space="preserve">Код Типової програмної класифікації видатків та кредитування місцевих бюджетів
</t>
  </si>
  <si>
    <t>Програма фінансової підтримки та здійснення внесків до статутного капіталу комунального підприємства "Тернівське житлово-комунального підприємства" на 2023 рік</t>
  </si>
  <si>
    <t>13.10.2022р. № 352-18/VIІІ</t>
  </si>
  <si>
    <t>13.10.2022р. № 350-18/VIIІ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</si>
  <si>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</si>
  <si>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</si>
  <si>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13.10.2022р. № 347-18/VIIІ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</si>
  <si>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</si>
  <si>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 xml:space="preserve">Програма соціально-економічного  та культурного  розвитку м. Тернівка на 2023 рік </t>
  </si>
  <si>
    <t xml:space="preserve">Екологічна програма по м.Тернівка на 2016-2020 роки продовжено термін її дії до 2023 року 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</si>
  <si>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</si>
  <si>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</si>
  <si>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</si>
  <si>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</si>
  <si>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</si>
  <si>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29.11.2022р. № 233/0/5-22</t>
  </si>
  <si>
    <t>Надання загальної середньої освіти  закладами загальної середньої освіти за рахунок коштів місцевого бюджету</t>
  </si>
  <si>
    <t>10.03.2022р. № 327-14/VIІІ зі змінами</t>
  </si>
  <si>
    <t>22.02.2020р. №917 -55/VIIІ зі змінами</t>
  </si>
  <si>
    <t>Програма підтримки громадських організацій міста Тернівка  на 2017-2025 роки</t>
  </si>
  <si>
    <t>28.08.17р №390-25/УІІ зі змінами</t>
  </si>
  <si>
    <t xml:space="preserve">Програма
фінансової підтримки Павлоградської 
районної ради Дніпропетровської 
області на 2023 рік
</t>
  </si>
  <si>
    <t>0913112</t>
  </si>
  <si>
    <t>Служба у справах дітей  Тернівської міської ради</t>
  </si>
  <si>
    <t>0910000</t>
  </si>
  <si>
    <t>0900000</t>
  </si>
  <si>
    <t xml:space="preserve">Програма фінансової підтримки 
управління Державної казначейської 
служби України у м.Тернівці
Дніпропетровської області
на 2023 рік
</t>
  </si>
  <si>
    <t>0919770</t>
  </si>
  <si>
    <t>21.06.2023 р. № 113/0/5-23</t>
  </si>
  <si>
    <t>05.05.2023 р. № 447-23/VIII</t>
  </si>
  <si>
    <t>05.05.2023 р. № 446-23/VIII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</si>
  <si>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</si>
  <si>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</si>
  <si>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</si>
  <si>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Програма сприянню заходів правового режиму воєнного стану на території м.Тернівка на 2022 рік  термін дії програми продовжено на2023 рік</t>
  </si>
  <si>
    <t>Програма забезпечення поліпшення технічного стану автомобілів екстреної медичної допомоги на території Тернівської міської ради на 2020-2022 роки термін дії продовжено на 2023 рік</t>
  </si>
  <si>
    <t>1218110</t>
  </si>
  <si>
    <t>Програма забезпечення громадського порядку та громадської безпеки на території Тернівської міської територіальної громади на 2021-2023 роки</t>
  </si>
  <si>
    <t>21.05.2021р № 132-6/VIII зі змінами</t>
  </si>
  <si>
    <t>0813241</t>
  </si>
  <si>
    <t>Забезпечення діяльності інших закладів у сфері соціального захисту і соціального забезпечення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</si>
  <si>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 2023-2024 роки 
</t>
  </si>
  <si>
    <t>0618110</t>
  </si>
  <si>
    <t>від 20.09.2023 року № 174/0/5-23</t>
  </si>
  <si>
    <t>0217330</t>
  </si>
  <si>
    <t xml:space="preserve">Програма
розвитку  й підтримки відділу (центру) надання адміністративних послуг виконавчого комітету Тернівської міської ради   на 2023-2025 роки
</t>
  </si>
  <si>
    <t xml:space="preserve">Програма розвитку цивільного захисту в м.Тернівка на 2019-2028 рр. </t>
  </si>
  <si>
    <t xml:space="preserve">22.01.2019р. № 662-42/VII (зі змінами)  </t>
  </si>
  <si>
    <t xml:space="preserve">Додаток № 6
до  рішення  Тернівської міської ради </t>
  </si>
  <si>
    <t>Жанна ШКУТ</t>
  </si>
  <si>
    <t>Секретар міської ради</t>
  </si>
  <si>
    <t>від 12.03.2024 № 610-31/VIII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</si>
</sst>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3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u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name val="Arial"/>
      <family val="2"/>
      <charset val="204"/>
    </font>
    <font>
      <b/>
      <u/>
      <sz val="15"/>
      <name val="Times New Roman"/>
      <family val="1"/>
      <charset val="204"/>
    </font>
    <font>
      <i/>
      <sz val="18"/>
      <name val="Times New Roman"/>
      <family val="1"/>
      <charset val="204"/>
    </font>
    <font>
      <b/>
      <i/>
      <sz val="1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168">
    <xf numFmtId="0" fontId="0" fillId="0" borderId="0" xfId="0"/>
    <xf numFmtId="0" fontId="27" fillId="15" borderId="0" xfId="39" applyFont="1" applyFill="1" applyAlignment="1">
      <alignment horizontal="center" vertical="center"/>
    </xf>
    <xf numFmtId="0" fontId="12" fillId="15" borderId="0" xfId="39" applyFont="1" applyFill="1" applyAlignment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ill="1" applyAlignment="1" applyProtection="1">
      <alignment vertical="center"/>
      <protection locked="0"/>
    </xf>
    <xf numFmtId="49" fontId="27" fillId="15" borderId="10" xfId="40" applyNumberFormat="1" applyFont="1" applyFill="1" applyBorder="1" applyAlignment="1">
      <alignment horizontal="center" vertical="center"/>
    </xf>
    <xf numFmtId="0" fontId="27" fillId="15" borderId="0" xfId="40" applyFont="1" applyFill="1" applyAlignment="1">
      <alignment horizontal="center" vertical="center"/>
    </xf>
    <xf numFmtId="0" fontId="12" fillId="15" borderId="0" xfId="40" applyFont="1" applyFill="1"/>
    <xf numFmtId="0" fontId="18" fillId="15" borderId="0" xfId="40" applyFont="1" applyFill="1" applyAlignment="1">
      <alignment horizontal="center" vertical="center" wrapText="1"/>
    </xf>
    <xf numFmtId="0" fontId="14" fillId="15" borderId="0" xfId="40" applyFont="1" applyFill="1" applyAlignment="1">
      <alignment horizontal="center" vertical="top" wrapText="1"/>
    </xf>
    <xf numFmtId="49" fontId="27" fillId="15" borderId="5" xfId="39" applyNumberFormat="1" applyFont="1" applyFill="1" applyBorder="1" applyAlignment="1">
      <alignment horizontal="center" vertical="center" wrapText="1"/>
    </xf>
    <xf numFmtId="49" fontId="12" fillId="15" borderId="5" xfId="39" applyNumberFormat="1" applyFont="1" applyFill="1" applyBorder="1" applyAlignment="1">
      <alignment horizontal="left" vertical="center" wrapText="1"/>
    </xf>
    <xf numFmtId="0" fontId="14" fillId="15" borderId="11" xfId="39" applyFont="1" applyFill="1" applyBorder="1" applyAlignment="1">
      <alignment horizontal="center" vertical="center" wrapText="1"/>
    </xf>
    <xf numFmtId="4" fontId="17" fillId="15" borderId="0" xfId="39" applyNumberFormat="1" applyFont="1" applyFill="1" applyAlignment="1" applyProtection="1">
      <alignment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27" fillId="15" borderId="5" xfId="39" applyFont="1" applyFill="1" applyBorder="1" applyAlignment="1">
      <alignment horizontal="center" vertical="center" wrapText="1"/>
    </xf>
    <xf numFmtId="0" fontId="12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/>
    </xf>
    <xf numFmtId="49" fontId="18" fillId="15" borderId="5" xfId="39" applyNumberFormat="1" applyFont="1" applyFill="1" applyBorder="1" applyAlignment="1">
      <alignment horizontal="center" vertical="center" wrapText="1"/>
    </xf>
    <xf numFmtId="0" fontId="22" fillId="15" borderId="5" xfId="39" applyFont="1" applyFill="1" applyBorder="1" applyAlignment="1">
      <alignment horizontal="center" vertical="center" wrapText="1"/>
    </xf>
    <xf numFmtId="49" fontId="27" fillId="15" borderId="5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left" vertical="center" wrapText="1"/>
    </xf>
    <xf numFmtId="49" fontId="28" fillId="15" borderId="5" xfId="0" applyNumberFormat="1" applyFont="1" applyFill="1" applyBorder="1" applyAlignment="1">
      <alignment horizontal="center" vertical="center"/>
    </xf>
    <xf numFmtId="49" fontId="12" fillId="15" borderId="5" xfId="0" applyNumberFormat="1" applyFont="1" applyFill="1" applyBorder="1" applyAlignment="1">
      <alignment wrapText="1"/>
    </xf>
    <xf numFmtId="49" fontId="12" fillId="15" borderId="5" xfId="0" applyNumberFormat="1" applyFont="1" applyFill="1" applyBorder="1" applyAlignment="1">
      <alignment horizontal="left" vertical="center" wrapText="1"/>
    </xf>
    <xf numFmtId="0" fontId="16" fillId="15" borderId="11" xfId="39" applyFont="1" applyFill="1" applyBorder="1" applyAlignment="1">
      <alignment horizontal="center" vertical="center"/>
    </xf>
    <xf numFmtId="4" fontId="23" fillId="15" borderId="0" xfId="39" applyNumberFormat="1" applyFont="1" applyFill="1" applyAlignment="1" applyProtection="1">
      <alignment vertical="center"/>
      <protection locked="0"/>
    </xf>
    <xf numFmtId="0" fontId="23" fillId="15" borderId="0" xfId="39" applyFont="1" applyFill="1" applyAlignment="1" applyProtection="1">
      <alignment vertical="center"/>
      <protection locked="0"/>
    </xf>
    <xf numFmtId="0" fontId="24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wrapText="1"/>
    </xf>
    <xf numFmtId="4" fontId="12" fillId="15" borderId="0" xfId="39" applyNumberFormat="1" applyFont="1" applyFill="1" applyAlignment="1" applyProtection="1">
      <alignment vertical="center"/>
      <protection locked="0"/>
    </xf>
    <xf numFmtId="49" fontId="18" fillId="15" borderId="5" xfId="0" applyNumberFormat="1" applyFont="1" applyFill="1" applyBorder="1" applyAlignment="1">
      <alignment horizontal="center" vertical="center"/>
    </xf>
    <xf numFmtId="49" fontId="18" fillId="15" borderId="8" xfId="0" applyNumberFormat="1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left" wrapText="1"/>
    </xf>
    <xf numFmtId="0" fontId="12" fillId="15" borderId="5" xfId="39" applyFont="1" applyFill="1" applyBorder="1" applyAlignment="1">
      <alignment horizontal="left" vertical="center" wrapText="1"/>
    </xf>
    <xf numFmtId="49" fontId="29" fillId="15" borderId="5" xfId="0" applyNumberFormat="1" applyFont="1" applyFill="1" applyBorder="1" applyAlignment="1">
      <alignment horizontal="center" vertical="center"/>
    </xf>
    <xf numFmtId="2" fontId="12" fillId="15" borderId="11" xfId="39" applyNumberFormat="1" applyFont="1" applyFill="1" applyBorder="1" applyAlignment="1">
      <alignment horizontal="center" vertical="center" wrapText="1"/>
    </xf>
    <xf numFmtId="2" fontId="14" fillId="15" borderId="11" xfId="39" applyNumberFormat="1" applyFont="1" applyFill="1" applyBorder="1" applyAlignment="1">
      <alignment horizontal="center" vertical="center" wrapText="1"/>
    </xf>
    <xf numFmtId="49" fontId="27" fillId="15" borderId="8" xfId="0" applyNumberFormat="1" applyFont="1" applyFill="1" applyBorder="1" applyAlignment="1">
      <alignment horizontal="center" vertical="center" wrapText="1"/>
    </xf>
    <xf numFmtId="2" fontId="12" fillId="15" borderId="8" xfId="0" applyNumberFormat="1" applyFont="1" applyFill="1" applyBorder="1" applyAlignment="1">
      <alignment horizontal="center" vertical="center" wrapText="1"/>
    </xf>
    <xf numFmtId="49" fontId="22" fillId="15" borderId="5" xfId="39" applyNumberFormat="1" applyFont="1" applyFill="1" applyBorder="1" applyAlignment="1">
      <alignment horizontal="center" vertical="center" wrapText="1"/>
    </xf>
    <xf numFmtId="49" fontId="12" fillId="15" borderId="5" xfId="0" applyNumberFormat="1" applyFont="1" applyFill="1" applyBorder="1" applyAlignment="1">
      <alignment horizontal="left" wrapText="1"/>
    </xf>
    <xf numFmtId="4" fontId="20" fillId="15" borderId="0" xfId="39" applyNumberFormat="1" applyFont="1" applyFill="1" applyAlignment="1" applyProtection="1">
      <alignment vertical="center"/>
      <protection locked="0"/>
    </xf>
    <xf numFmtId="14" fontId="14" fillId="15" borderId="11" xfId="39" applyNumberFormat="1" applyFont="1" applyFill="1" applyBorder="1" applyAlignment="1">
      <alignment horizontal="center" vertical="center" wrapText="1"/>
    </xf>
    <xf numFmtId="0" fontId="17" fillId="15" borderId="11" xfId="39" applyFont="1" applyFill="1" applyBorder="1" applyAlignment="1" applyProtection="1">
      <alignment vertical="center"/>
      <protection locked="0"/>
    </xf>
    <xf numFmtId="164" fontId="14" fillId="15" borderId="12" xfId="34" applyNumberFormat="1" applyFont="1" applyFill="1" applyBorder="1" applyAlignment="1">
      <alignment horizontal="center" vertical="top" wrapText="1"/>
    </xf>
    <xf numFmtId="164" fontId="14" fillId="15" borderId="11" xfId="34" applyNumberFormat="1" applyFont="1" applyFill="1" applyBorder="1" applyAlignment="1">
      <alignment horizontal="center" vertical="top" wrapText="1"/>
    </xf>
    <xf numFmtId="2" fontId="12" fillId="15" borderId="5" xfId="0" applyNumberFormat="1" applyFont="1" applyFill="1" applyBorder="1" applyAlignment="1">
      <alignment horizontal="left" wrapText="1"/>
    </xf>
    <xf numFmtId="0" fontId="12" fillId="15" borderId="5" xfId="0" applyFont="1" applyFill="1" applyBorder="1" applyAlignment="1">
      <alignment vertical="center" wrapText="1"/>
    </xf>
    <xf numFmtId="0" fontId="27" fillId="15" borderId="5" xfId="0" applyFont="1" applyFill="1" applyBorder="1" applyAlignment="1">
      <alignment horizontal="center" vertical="center"/>
    </xf>
    <xf numFmtId="49" fontId="30" fillId="15" borderId="5" xfId="0" applyNumberFormat="1" applyFont="1" applyFill="1" applyBorder="1" applyAlignment="1">
      <alignment horizontal="center" vertical="center"/>
    </xf>
    <xf numFmtId="49" fontId="22" fillId="15" borderId="5" xfId="0" applyNumberFormat="1" applyFont="1" applyFill="1" applyBorder="1" applyAlignment="1">
      <alignment horizontal="left" vertical="center" wrapText="1"/>
    </xf>
    <xf numFmtId="0" fontId="12" fillId="15" borderId="11" xfId="39" applyFont="1" applyFill="1" applyBorder="1" applyAlignment="1">
      <alignment horizontal="left" vertical="center" wrapText="1"/>
    </xf>
    <xf numFmtId="4" fontId="17" fillId="15" borderId="0" xfId="39" applyNumberFormat="1" applyFont="1" applyFill="1" applyAlignment="1" applyProtection="1">
      <alignment horizontal="left" vertical="center"/>
      <protection locked="0"/>
    </xf>
    <xf numFmtId="0" fontId="17" fillId="15" borderId="0" xfId="39" applyFont="1" applyFill="1" applyAlignment="1" applyProtection="1">
      <alignment horizontal="left" vertical="center"/>
      <protection locked="0"/>
    </xf>
    <xf numFmtId="49" fontId="12" fillId="15" borderId="5" xfId="0" applyNumberFormat="1" applyFont="1" applyFill="1" applyBorder="1" applyAlignment="1">
      <alignment vertical="center" wrapText="1"/>
    </xf>
    <xf numFmtId="49" fontId="16" fillId="15" borderId="5" xfId="0" applyNumberFormat="1" applyFont="1" applyFill="1" applyBorder="1" applyAlignment="1">
      <alignment horizontal="left" vertical="center" wrapText="1"/>
    </xf>
    <xf numFmtId="0" fontId="24" fillId="15" borderId="5" xfId="39" applyFont="1" applyFill="1" applyBorder="1" applyAlignment="1">
      <alignment horizontal="left" vertical="center" wrapText="1"/>
    </xf>
    <xf numFmtId="4" fontId="25" fillId="15" borderId="0" xfId="39" applyNumberFormat="1" applyFont="1" applyFill="1" applyAlignment="1" applyProtection="1">
      <alignment vertical="center"/>
      <protection locked="0"/>
    </xf>
    <xf numFmtId="0" fontId="25" fillId="15" borderId="0" xfId="39" applyFont="1" applyFill="1" applyAlignment="1" applyProtection="1">
      <alignment vertical="center"/>
      <protection locked="0"/>
    </xf>
    <xf numFmtId="49" fontId="14" fillId="15" borderId="5" xfId="39" applyNumberFormat="1" applyFont="1" applyFill="1" applyBorder="1" applyAlignment="1">
      <alignment horizontal="left" vertical="center" wrapText="1"/>
    </xf>
    <xf numFmtId="164" fontId="14" fillId="15" borderId="11" xfId="34" applyNumberFormat="1" applyFont="1" applyFill="1" applyBorder="1" applyAlignment="1">
      <alignment horizontal="center" vertical="center" wrapText="1"/>
    </xf>
    <xf numFmtId="4" fontId="26" fillId="15" borderId="0" xfId="39" applyNumberFormat="1" applyFont="1" applyFill="1" applyAlignment="1" applyProtection="1">
      <alignment vertical="center"/>
      <protection locked="0"/>
    </xf>
    <xf numFmtId="0" fontId="26" fillId="15" borderId="0" xfId="39" applyFont="1" applyFill="1" applyAlignment="1" applyProtection="1">
      <alignment vertical="center"/>
      <protection locked="0"/>
    </xf>
    <xf numFmtId="0" fontId="14" fillId="15" borderId="11" xfId="39" applyFont="1" applyFill="1" applyBorder="1" applyAlignment="1">
      <alignment horizontal="center" vertical="center"/>
    </xf>
    <xf numFmtId="0" fontId="14" fillId="15" borderId="5" xfId="0" applyFont="1" applyFill="1" applyBorder="1" applyAlignment="1">
      <alignment vertical="center" wrapText="1"/>
    </xf>
    <xf numFmtId="0" fontId="14" fillId="15" borderId="5" xfId="0" applyFont="1" applyFill="1" applyBorder="1" applyAlignment="1">
      <alignment wrapText="1"/>
    </xf>
    <xf numFmtId="0" fontId="26" fillId="15" borderId="10" xfId="39" applyFont="1" applyFill="1" applyBorder="1" applyAlignment="1" applyProtection="1">
      <alignment vertical="center"/>
      <protection locked="0"/>
    </xf>
    <xf numFmtId="0" fontId="14" fillId="15" borderId="13" xfId="39" applyFont="1" applyFill="1" applyBorder="1" applyAlignment="1">
      <alignment horizontal="center" vertical="center" wrapText="1"/>
    </xf>
    <xf numFmtId="0" fontId="12" fillId="15" borderId="13" xfId="39" applyFont="1" applyFill="1" applyBorder="1" applyAlignment="1">
      <alignment horizontal="center" vertical="center"/>
    </xf>
    <xf numFmtId="49" fontId="27" fillId="15" borderId="10" xfId="0" applyNumberFormat="1" applyFont="1" applyFill="1" applyBorder="1" applyAlignment="1">
      <alignment horizontal="center" vertical="center"/>
    </xf>
    <xf numFmtId="49" fontId="27" fillId="15" borderId="9" xfId="0" applyNumberFormat="1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center" vertical="center" wrapText="1"/>
    </xf>
    <xf numFmtId="49" fontId="12" fillId="15" borderId="9" xfId="0" applyNumberFormat="1" applyFont="1" applyFill="1" applyBorder="1" applyAlignment="1">
      <alignment wrapText="1"/>
    </xf>
    <xf numFmtId="0" fontId="18" fillId="15" borderId="5" xfId="0" applyFont="1" applyFill="1" applyBorder="1" applyAlignment="1">
      <alignment horizontal="center" vertical="center" wrapText="1"/>
    </xf>
    <xf numFmtId="49" fontId="14" fillId="15" borderId="9" xfId="0" applyNumberFormat="1" applyFont="1" applyFill="1" applyBorder="1" applyAlignment="1">
      <alignment wrapText="1"/>
    </xf>
    <xf numFmtId="0" fontId="16" fillId="15" borderId="5" xfId="0" applyFont="1" applyFill="1" applyBorder="1" applyAlignment="1">
      <alignment wrapText="1"/>
    </xf>
    <xf numFmtId="49" fontId="27" fillId="15" borderId="5" xfId="0" applyNumberFormat="1" applyFont="1" applyFill="1" applyBorder="1" applyAlignment="1">
      <alignment horizontal="center" vertical="center" wrapText="1"/>
    </xf>
    <xf numFmtId="49" fontId="18" fillId="15" borderId="9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justify" vertical="center" wrapText="1"/>
    </xf>
    <xf numFmtId="49" fontId="22" fillId="15" borderId="9" xfId="0" applyNumberFormat="1" applyFont="1" applyFill="1" applyBorder="1" applyAlignment="1">
      <alignment wrapText="1"/>
    </xf>
    <xf numFmtId="0" fontId="14" fillId="15" borderId="5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 wrapText="1"/>
    </xf>
    <xf numFmtId="0" fontId="19" fillId="15" borderId="0" xfId="0" applyFont="1" applyFill="1" applyAlignment="1">
      <alignment horizontal="center" vertical="center"/>
    </xf>
    <xf numFmtId="0" fontId="19" fillId="15" borderId="11" xfId="0" applyFont="1" applyFill="1" applyBorder="1" applyAlignment="1">
      <alignment horizontal="center" vertical="center"/>
    </xf>
    <xf numFmtId="0" fontId="14" fillId="15" borderId="5" xfId="0" applyFont="1" applyFill="1" applyBorder="1" applyAlignment="1">
      <alignment horizontal="left" vertical="center" wrapText="1"/>
    </xf>
    <xf numFmtId="164" fontId="14" fillId="15" borderId="5" xfId="34" applyNumberFormat="1" applyFont="1" applyFill="1" applyBorder="1" applyAlignment="1">
      <alignment horizontal="center" vertical="center" wrapText="1"/>
    </xf>
    <xf numFmtId="2" fontId="21" fillId="15" borderId="5" xfId="0" applyNumberFormat="1" applyFont="1" applyFill="1" applyBorder="1" applyAlignment="1">
      <alignment horizontal="left" wrapText="1"/>
    </xf>
    <xf numFmtId="49" fontId="22" fillId="15" borderId="9" xfId="0" applyNumberFormat="1" applyFont="1" applyFill="1" applyBorder="1" applyAlignment="1">
      <alignment horizontal="center" wrapText="1"/>
    </xf>
    <xf numFmtId="49" fontId="21" fillId="15" borderId="5" xfId="0" applyNumberFormat="1" applyFont="1" applyFill="1" applyBorder="1" applyAlignment="1">
      <alignment wrapText="1"/>
    </xf>
    <xf numFmtId="0" fontId="21" fillId="15" borderId="5" xfId="0" applyFont="1" applyFill="1" applyBorder="1" applyAlignment="1">
      <alignment horizontal="left" vertical="center" wrapText="1"/>
    </xf>
    <xf numFmtId="2" fontId="12" fillId="15" borderId="5" xfId="0" applyNumberFormat="1" applyFont="1" applyFill="1" applyBorder="1" applyAlignment="1">
      <alignment horizontal="left" vertical="center" wrapText="1"/>
    </xf>
    <xf numFmtId="49" fontId="14" fillId="15" borderId="5" xfId="0" applyNumberFormat="1" applyFont="1" applyFill="1" applyBorder="1" applyAlignment="1">
      <alignment wrapText="1"/>
    </xf>
    <xf numFmtId="4" fontId="14" fillId="15" borderId="0" xfId="39" applyNumberFormat="1" applyFont="1" applyFill="1" applyAlignment="1" applyProtection="1">
      <alignment vertical="center"/>
      <protection locked="0"/>
    </xf>
    <xf numFmtId="0" fontId="14" fillId="15" borderId="0" xfId="39" applyFont="1" applyFill="1" applyAlignment="1" applyProtection="1">
      <alignment vertical="center"/>
      <protection locked="0"/>
    </xf>
    <xf numFmtId="4" fontId="17" fillId="15" borderId="0" xfId="39" applyNumberFormat="1" applyFont="1" applyFill="1" applyAlignment="1" applyProtection="1">
      <alignment horizontal="center" vertical="center"/>
      <protection locked="0"/>
    </xf>
    <xf numFmtId="0" fontId="17" fillId="15" borderId="0" xfId="39" applyFont="1" applyFill="1" applyAlignment="1" applyProtection="1">
      <alignment horizontal="center" vertical="center"/>
      <protection locked="0"/>
    </xf>
    <xf numFmtId="49" fontId="30" fillId="15" borderId="10" xfId="0" applyNumberFormat="1" applyFont="1" applyFill="1" applyBorder="1" applyAlignment="1">
      <alignment horizontal="center" vertical="center"/>
    </xf>
    <xf numFmtId="49" fontId="21" fillId="15" borderId="5" xfId="0" applyNumberFormat="1" applyFont="1" applyFill="1" applyBorder="1" applyAlignment="1">
      <alignment horizontal="left" wrapText="1"/>
    </xf>
    <xf numFmtId="2" fontId="21" fillId="15" borderId="5" xfId="0" applyNumberFormat="1" applyFont="1" applyFill="1" applyBorder="1" applyAlignment="1">
      <alignment horizontal="left" vertical="center" wrapText="1"/>
    </xf>
    <xf numFmtId="0" fontId="22" fillId="15" borderId="5" xfId="0" applyFont="1" applyFill="1" applyBorder="1" applyAlignment="1">
      <alignment horizontal="center" wrapText="1"/>
    </xf>
    <xf numFmtId="0" fontId="27" fillId="15" borderId="5" xfId="39" applyFont="1" applyFill="1" applyBorder="1" applyAlignment="1">
      <alignment horizontal="center" vertical="center"/>
    </xf>
    <xf numFmtId="0" fontId="12" fillId="15" borderId="11" xfId="39" applyFont="1" applyFill="1" applyBorder="1" applyAlignment="1" applyProtection="1">
      <alignment horizontal="center" vertical="center"/>
      <protection locked="0"/>
    </xf>
    <xf numFmtId="0" fontId="11" fillId="15" borderId="6" xfId="39" applyFill="1" applyBorder="1" applyAlignment="1" applyProtection="1">
      <alignment vertical="center"/>
      <protection locked="0"/>
    </xf>
    <xf numFmtId="0" fontId="11" fillId="15" borderId="5" xfId="39" applyFill="1" applyBorder="1" applyAlignment="1" applyProtection="1">
      <alignment vertical="center"/>
      <protection locked="0"/>
    </xf>
    <xf numFmtId="49" fontId="27" fillId="15" borderId="5" xfId="39" applyNumberFormat="1" applyFont="1" applyFill="1" applyBorder="1" applyAlignment="1">
      <alignment horizontal="center" vertical="center"/>
    </xf>
    <xf numFmtId="0" fontId="12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vertical="center"/>
      <protection locked="0"/>
    </xf>
    <xf numFmtId="0" fontId="11" fillId="15" borderId="0" xfId="0" applyFont="1" applyFill="1"/>
    <xf numFmtId="0" fontId="11" fillId="15" borderId="6" xfId="0" applyFont="1" applyFill="1" applyBorder="1"/>
    <xf numFmtId="0" fontId="11" fillId="15" borderId="5" xfId="0" applyFont="1" applyFill="1" applyBorder="1"/>
    <xf numFmtId="0" fontId="15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20" fillId="15" borderId="0" xfId="0" applyFont="1" applyFill="1" applyAlignment="1">
      <alignment horizontal="left" vertical="center"/>
    </xf>
    <xf numFmtId="0" fontId="27" fillId="15" borderId="0" xfId="39" applyFont="1" applyFill="1" applyAlignment="1" applyProtection="1">
      <alignment horizontal="center" vertical="center"/>
      <protection locked="0"/>
    </xf>
    <xf numFmtId="0" fontId="20" fillId="15" borderId="0" xfId="39" applyFont="1" applyFill="1" applyAlignment="1" applyProtection="1">
      <alignment vertical="center"/>
      <protection locked="0"/>
    </xf>
    <xf numFmtId="0" fontId="20" fillId="15" borderId="0" xfId="0" applyFont="1" applyFill="1"/>
    <xf numFmtId="3" fontId="11" fillId="15" borderId="0" xfId="39" applyNumberFormat="1" applyFill="1" applyAlignment="1" applyProtection="1">
      <alignment vertical="center"/>
      <protection locked="0"/>
    </xf>
    <xf numFmtId="3" fontId="15" fillId="0" borderId="5" xfId="39" applyNumberFormat="1" applyFont="1" applyBorder="1" applyAlignment="1" applyProtection="1">
      <alignment horizontal="center" vertical="center"/>
      <protection locked="0"/>
    </xf>
    <xf numFmtId="3" fontId="15" fillId="0" borderId="5" xfId="39" applyNumberFormat="1" applyFont="1" applyBorder="1" applyAlignment="1">
      <alignment horizontal="center" vertical="center"/>
    </xf>
    <xf numFmtId="49" fontId="21" fillId="15" borderId="5" xfId="0" applyNumberFormat="1" applyFont="1" applyFill="1" applyBorder="1" applyAlignment="1">
      <alignment horizontal="left" vertical="center" wrapText="1"/>
    </xf>
    <xf numFmtId="3" fontId="13" fillId="0" borderId="5" xfId="39" applyNumberFormat="1" applyFont="1" applyBorder="1" applyAlignment="1">
      <alignment horizontal="center" vertical="center"/>
    </xf>
    <xf numFmtId="4" fontId="13" fillId="0" borderId="5" xfId="39" applyNumberFormat="1" applyFont="1" applyBorder="1" applyAlignment="1">
      <alignment horizontal="center" vertical="center"/>
    </xf>
    <xf numFmtId="4" fontId="15" fillId="0" borderId="5" xfId="39" applyNumberFormat="1" applyFont="1" applyBorder="1" applyAlignment="1">
      <alignment horizontal="center" vertical="center"/>
    </xf>
    <xf numFmtId="3" fontId="15" fillId="16" borderId="5" xfId="39" applyNumberFormat="1" applyFont="1" applyFill="1" applyBorder="1" applyAlignment="1">
      <alignment horizontal="center" vertical="center"/>
    </xf>
    <xf numFmtId="3" fontId="13" fillId="0" borderId="5" xfId="39" applyNumberFormat="1" applyFont="1" applyBorder="1" applyAlignment="1" applyProtection="1">
      <alignment horizontal="center" vertical="center"/>
      <protection locked="0"/>
    </xf>
    <xf numFmtId="0" fontId="12" fillId="0" borderId="0" xfId="39" applyFont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2" fillId="0" borderId="0" xfId="40" applyFont="1" applyAlignment="1">
      <alignment horizontal="center" vertical="center"/>
    </xf>
    <xf numFmtId="0" fontId="11" fillId="0" borderId="0" xfId="39" applyAlignment="1" applyProtection="1">
      <alignment vertical="center"/>
      <protection locked="0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40" applyFont="1" applyAlignment="1">
      <alignment horizontal="center" vertical="center" wrapText="1"/>
    </xf>
    <xf numFmtId="0" fontId="15" fillId="0" borderId="0" xfId="4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5" fillId="0" borderId="5" xfId="39" applyNumberFormat="1" applyFont="1" applyBorder="1" applyAlignment="1">
      <alignment horizontal="center" vertical="center" wrapText="1"/>
    </xf>
    <xf numFmtId="3" fontId="13" fillId="0" borderId="5" xfId="39" applyNumberFormat="1" applyFont="1" applyBorder="1" applyAlignment="1">
      <alignment horizontal="center" vertical="center" wrapText="1"/>
    </xf>
    <xf numFmtId="3" fontId="14" fillId="0" borderId="5" xfId="39" applyNumberFormat="1" applyFont="1" applyBorder="1" applyAlignment="1">
      <alignment horizontal="center" vertical="center" wrapText="1"/>
    </xf>
    <xf numFmtId="4" fontId="13" fillId="0" borderId="5" xfId="39" applyNumberFormat="1" applyFont="1" applyBorder="1" applyAlignment="1" applyProtection="1">
      <alignment horizontal="center" vertical="center"/>
      <protection locked="0"/>
    </xf>
    <xf numFmtId="4" fontId="15" fillId="0" borderId="5" xfId="39" applyNumberFormat="1" applyFont="1" applyBorder="1" applyAlignment="1" applyProtection="1">
      <alignment horizontal="center" vertical="center"/>
      <protection locked="0"/>
    </xf>
    <xf numFmtId="0" fontId="20" fillId="0" borderId="0" xfId="39" applyFont="1" applyAlignment="1" applyProtection="1">
      <alignment horizontal="center" vertical="center"/>
      <protection locked="0"/>
    </xf>
    <xf numFmtId="1" fontId="20" fillId="0" borderId="0" xfId="0" applyNumberFormat="1" applyFont="1" applyAlignment="1">
      <alignment horizontal="left" vertical="center"/>
    </xf>
    <xf numFmtId="0" fontId="13" fillId="0" borderId="0" xfId="39" applyFont="1" applyAlignment="1" applyProtection="1">
      <alignment horizontal="center" vertical="center"/>
      <protection locked="0"/>
    </xf>
    <xf numFmtId="3" fontId="13" fillId="0" borderId="0" xfId="39" applyNumberFormat="1" applyFont="1" applyAlignment="1" applyProtection="1">
      <alignment horizontal="center" vertical="center"/>
      <protection locked="0"/>
    </xf>
    <xf numFmtId="0" fontId="14" fillId="0" borderId="11" xfId="39" applyFont="1" applyBorder="1" applyAlignment="1">
      <alignment horizontal="center" vertical="center" wrapText="1"/>
    </xf>
    <xf numFmtId="3" fontId="31" fillId="0" borderId="5" xfId="39" applyNumberFormat="1" applyFont="1" applyBorder="1" applyAlignment="1">
      <alignment horizontal="center" vertical="center" wrapText="1"/>
    </xf>
    <xf numFmtId="3" fontId="32" fillId="0" borderId="5" xfId="39" applyNumberFormat="1" applyFont="1" applyBorder="1" applyAlignment="1">
      <alignment horizontal="center" vertical="center"/>
    </xf>
    <xf numFmtId="3" fontId="31" fillId="0" borderId="5" xfId="39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13" fillId="0" borderId="5" xfId="40" applyFont="1" applyBorder="1" applyAlignment="1">
      <alignment horizontal="center" vertical="center" wrapText="1"/>
    </xf>
    <xf numFmtId="0" fontId="15" fillId="15" borderId="0" xfId="40" applyFont="1" applyFill="1" applyAlignment="1">
      <alignment horizontal="center" wrapText="1"/>
    </xf>
    <xf numFmtId="0" fontId="13" fillId="0" borderId="0" xfId="39" applyFont="1" applyAlignment="1" applyProtection="1">
      <alignment horizontal="left" vertical="center" wrapText="1"/>
      <protection locked="0"/>
    </xf>
    <xf numFmtId="0" fontId="13" fillId="0" borderId="5" xfId="4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7" fillId="15" borderId="8" xfId="40" applyFont="1" applyFill="1" applyBorder="1" applyAlignment="1">
      <alignment horizontal="center" vertical="center" wrapText="1"/>
    </xf>
    <xf numFmtId="0" fontId="27" fillId="15" borderId="7" xfId="0" applyFont="1" applyFill="1" applyBorder="1" applyAlignment="1">
      <alignment horizontal="center" vertical="center" wrapText="1"/>
    </xf>
    <xf numFmtId="0" fontId="27" fillId="15" borderId="8" xfId="0" applyFont="1" applyFill="1" applyBorder="1" applyAlignment="1">
      <alignment horizontal="center" vertical="center" wrapText="1"/>
    </xf>
    <xf numFmtId="0" fontId="13" fillId="15" borderId="8" xfId="4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wrapText="1"/>
    </xf>
    <xf numFmtId="0" fontId="13" fillId="15" borderId="12" xfId="4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wrapText="1"/>
    </xf>
    <xf numFmtId="0" fontId="13" fillId="15" borderId="11" xfId="4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BG299"/>
  <sheetViews>
    <sheetView showZeros="0" tabSelected="1" view="pageBreakPreview" zoomScale="40" zoomScaleNormal="40" zoomScaleSheetLayoutView="40" workbookViewId="0">
      <selection activeCell="Q13" sqref="Q13"/>
    </sheetView>
  </sheetViews>
  <sheetFormatPr defaultColWidth="9.6640625" defaultRowHeight="23.25" x14ac:dyDescent="0.2"/>
  <cols>
    <col min="1" max="1" width="22.33203125" style="1" customWidth="1"/>
    <col min="2" max="2" width="18.5" style="1" customWidth="1"/>
    <col min="3" max="3" width="18.6640625" style="1" customWidth="1"/>
    <col min="4" max="4" width="62.6640625" style="2" customWidth="1"/>
    <col min="5" max="5" width="54" style="3" customWidth="1"/>
    <col min="6" max="6" width="31" style="3" customWidth="1"/>
    <col min="7" max="7" width="27.6640625" style="127" customWidth="1"/>
    <col min="8" max="8" width="30.6640625" style="143" customWidth="1"/>
    <col min="9" max="10" width="28.33203125" style="143" customWidth="1"/>
    <col min="11" max="22" width="20.1640625" style="4" customWidth="1"/>
    <col min="23" max="50" width="9.6640625" style="4" customWidth="1"/>
    <col min="51" max="68" width="67.6640625" style="4" customWidth="1"/>
    <col min="69" max="16384" width="9.6640625" style="4"/>
  </cols>
  <sheetData>
    <row r="1" spans="1:11" ht="102.6" customHeight="1" x14ac:dyDescent="0.2">
      <c r="H1" s="153" t="s">
        <v>347</v>
      </c>
      <c r="I1" s="153"/>
      <c r="J1" s="128"/>
    </row>
    <row r="2" spans="1:11" ht="38.1" customHeight="1" x14ac:dyDescent="0.35">
      <c r="H2" s="166" t="s">
        <v>350</v>
      </c>
      <c r="I2" s="166"/>
      <c r="J2" s="128"/>
    </row>
    <row r="3" spans="1:11" x14ac:dyDescent="0.2">
      <c r="H3" s="167"/>
      <c r="I3" s="167"/>
      <c r="J3" s="167"/>
    </row>
    <row r="4" spans="1:11" ht="23.1" customHeight="1" x14ac:dyDescent="0.3">
      <c r="A4" s="5" t="s">
        <v>313</v>
      </c>
      <c r="B4" s="6"/>
      <c r="C4" s="6"/>
      <c r="D4" s="7"/>
      <c r="E4" s="7"/>
      <c r="F4" s="7"/>
      <c r="G4" s="129"/>
      <c r="H4" s="130"/>
      <c r="I4" s="130"/>
      <c r="J4" s="131"/>
    </row>
    <row r="5" spans="1:11" ht="24.4" customHeight="1" x14ac:dyDescent="0.35">
      <c r="A5" s="6" t="s">
        <v>212</v>
      </c>
      <c r="B5" s="6"/>
      <c r="C5" s="6"/>
      <c r="D5" s="7"/>
      <c r="E5" s="7"/>
      <c r="F5" s="7"/>
      <c r="G5" s="129"/>
      <c r="H5" s="132"/>
      <c r="I5" s="132"/>
      <c r="J5" s="131"/>
    </row>
    <row r="6" spans="1:11" ht="22.5" x14ac:dyDescent="0.3">
      <c r="A6" s="152" t="s">
        <v>298</v>
      </c>
      <c r="B6" s="152"/>
      <c r="C6" s="152"/>
      <c r="D6" s="152"/>
      <c r="E6" s="152"/>
      <c r="F6" s="152"/>
      <c r="G6" s="152"/>
      <c r="H6" s="152"/>
      <c r="I6" s="152"/>
      <c r="J6" s="152"/>
    </row>
    <row r="7" spans="1:11" x14ac:dyDescent="0.2">
      <c r="A7" s="8"/>
      <c r="B7" s="8"/>
      <c r="C7" s="8"/>
      <c r="D7" s="9"/>
      <c r="E7" s="9"/>
      <c r="F7" s="9"/>
      <c r="G7" s="133"/>
      <c r="H7" s="134"/>
      <c r="I7" s="134"/>
      <c r="J7" s="135" t="s">
        <v>0</v>
      </c>
    </row>
    <row r="8" spans="1:11" ht="80.099999999999994" customHeight="1" x14ac:dyDescent="0.2">
      <c r="A8" s="156" t="s">
        <v>151</v>
      </c>
      <c r="B8" s="156" t="s">
        <v>299</v>
      </c>
      <c r="C8" s="158" t="s">
        <v>152</v>
      </c>
      <c r="D8" s="159" t="s">
        <v>153</v>
      </c>
      <c r="E8" s="161" t="s">
        <v>154</v>
      </c>
      <c r="F8" s="163" t="s">
        <v>155</v>
      </c>
      <c r="G8" s="154" t="s">
        <v>156</v>
      </c>
      <c r="H8" s="154" t="s">
        <v>1</v>
      </c>
      <c r="I8" s="154" t="s">
        <v>2</v>
      </c>
      <c r="J8" s="155"/>
    </row>
    <row r="9" spans="1:11" ht="136.9" customHeight="1" x14ac:dyDescent="0.2">
      <c r="A9" s="157"/>
      <c r="B9" s="157"/>
      <c r="C9" s="157"/>
      <c r="D9" s="160"/>
      <c r="E9" s="162"/>
      <c r="F9" s="164"/>
      <c r="G9" s="165"/>
      <c r="H9" s="165"/>
      <c r="I9" s="151" t="s">
        <v>157</v>
      </c>
      <c r="J9" s="151" t="s">
        <v>158</v>
      </c>
    </row>
    <row r="10" spans="1:11" s="14" customFormat="1" ht="64.900000000000006" customHeight="1" x14ac:dyDescent="0.2">
      <c r="A10" s="10"/>
      <c r="B10" s="10"/>
      <c r="C10" s="10"/>
      <c r="D10" s="11"/>
      <c r="E10" s="12" t="s">
        <v>214</v>
      </c>
      <c r="F10" s="12" t="s">
        <v>297</v>
      </c>
      <c r="G10" s="136">
        <f t="shared" ref="G10:G55" si="0">H10+I10</f>
        <v>4771036</v>
      </c>
      <c r="H10" s="120">
        <f>H12+H23</f>
        <v>4771036</v>
      </c>
      <c r="I10" s="120"/>
      <c r="J10" s="120"/>
      <c r="K10" s="13"/>
    </row>
    <row r="11" spans="1:11" s="14" customFormat="1" ht="20.25" customHeight="1" x14ac:dyDescent="0.2">
      <c r="A11" s="15"/>
      <c r="B11" s="15"/>
      <c r="C11" s="15"/>
      <c r="D11" s="16"/>
      <c r="E11" s="17" t="s">
        <v>3</v>
      </c>
      <c r="F11" s="17"/>
      <c r="G11" s="136">
        <f t="shared" si="0"/>
        <v>0</v>
      </c>
      <c r="H11" s="120"/>
      <c r="I11" s="120"/>
      <c r="J11" s="120"/>
      <c r="K11" s="13"/>
    </row>
    <row r="12" spans="1:11" s="14" customFormat="1" ht="51.6" customHeight="1" x14ac:dyDescent="0.2">
      <c r="A12" s="18" t="s">
        <v>48</v>
      </c>
      <c r="B12" s="18"/>
      <c r="C12" s="18"/>
      <c r="D12" s="19" t="s">
        <v>18</v>
      </c>
      <c r="E12" s="17"/>
      <c r="F12" s="17"/>
      <c r="G12" s="136">
        <f t="shared" si="0"/>
        <v>4571036</v>
      </c>
      <c r="H12" s="120">
        <f>H13</f>
        <v>4571036</v>
      </c>
      <c r="I12" s="120">
        <f>I13</f>
        <v>0</v>
      </c>
      <c r="J12" s="120">
        <f>J13</f>
        <v>0</v>
      </c>
      <c r="K12" s="13"/>
    </row>
    <row r="13" spans="1:11" s="14" customFormat="1" ht="45.75" customHeight="1" x14ac:dyDescent="0.2">
      <c r="A13" s="18" t="s">
        <v>47</v>
      </c>
      <c r="B13" s="18"/>
      <c r="C13" s="18"/>
      <c r="D13" s="19" t="s">
        <v>18</v>
      </c>
      <c r="E13" s="17"/>
      <c r="F13" s="17"/>
      <c r="G13" s="136">
        <f t="shared" si="0"/>
        <v>4571036</v>
      </c>
      <c r="H13" s="120">
        <f>H16+H17+H18+H19+H20+H21+H22+H14+H15</f>
        <v>4571036</v>
      </c>
      <c r="I13" s="120">
        <f>I16+I17+I18+I19+I20+I21+I22</f>
        <v>0</v>
      </c>
      <c r="J13" s="120">
        <f>J16+J17+J18+J19+J20+J21+J22</f>
        <v>0</v>
      </c>
      <c r="K13" s="13"/>
    </row>
    <row r="14" spans="1:11" s="14" customFormat="1" ht="99.75" customHeight="1" x14ac:dyDescent="0.2">
      <c r="A14" s="20" t="s">
        <v>222</v>
      </c>
      <c r="B14" s="20" t="s">
        <v>223</v>
      </c>
      <c r="C14" s="20" t="s">
        <v>11</v>
      </c>
      <c r="D14" s="21" t="s">
        <v>221</v>
      </c>
      <c r="E14" s="17"/>
      <c r="F14" s="17"/>
      <c r="G14" s="137">
        <f t="shared" si="0"/>
        <v>223656</v>
      </c>
      <c r="H14" s="122">
        <f>66426+26000+100000+29800+1430</f>
        <v>223656</v>
      </c>
      <c r="I14" s="120"/>
      <c r="J14" s="120"/>
      <c r="K14" s="13"/>
    </row>
    <row r="15" spans="1:11" s="14" customFormat="1" ht="42" customHeight="1" x14ac:dyDescent="0.2">
      <c r="A15" s="22" t="s">
        <v>225</v>
      </c>
      <c r="B15" s="22" t="s">
        <v>226</v>
      </c>
      <c r="C15" s="22" t="s">
        <v>11</v>
      </c>
      <c r="D15" s="21" t="s">
        <v>224</v>
      </c>
      <c r="E15" s="17"/>
      <c r="F15" s="17"/>
      <c r="G15" s="137">
        <f t="shared" si="0"/>
        <v>5404</v>
      </c>
      <c r="H15" s="122">
        <f>2153+1334+1917</f>
        <v>5404</v>
      </c>
      <c r="I15" s="120"/>
      <c r="J15" s="120"/>
      <c r="K15" s="13"/>
    </row>
    <row r="16" spans="1:11" ht="56.25" x14ac:dyDescent="0.3">
      <c r="A16" s="20" t="s">
        <v>148</v>
      </c>
      <c r="B16" s="20" t="s">
        <v>149</v>
      </c>
      <c r="C16" s="20" t="s">
        <v>130</v>
      </c>
      <c r="D16" s="23" t="s">
        <v>150</v>
      </c>
      <c r="E16" s="17"/>
      <c r="F16" s="17"/>
      <c r="G16" s="137">
        <f t="shared" si="0"/>
        <v>389661</v>
      </c>
      <c r="H16" s="122">
        <f>371495-1334+19500</f>
        <v>389661</v>
      </c>
      <c r="I16" s="120"/>
      <c r="J16" s="120"/>
    </row>
    <row r="17" spans="1:11" s="27" customFormat="1" ht="40.9" customHeight="1" x14ac:dyDescent="0.2">
      <c r="A17" s="20" t="s">
        <v>106</v>
      </c>
      <c r="B17" s="20" t="s">
        <v>107</v>
      </c>
      <c r="C17" s="20" t="s">
        <v>13</v>
      </c>
      <c r="D17" s="24" t="s">
        <v>147</v>
      </c>
      <c r="E17" s="25"/>
      <c r="F17" s="17"/>
      <c r="G17" s="137">
        <f t="shared" si="0"/>
        <v>3286495</v>
      </c>
      <c r="H17" s="122">
        <f>743180+922408+1125211+495696</f>
        <v>3286495</v>
      </c>
      <c r="I17" s="120"/>
      <c r="J17" s="120"/>
      <c r="K17" s="26"/>
    </row>
    <row r="18" spans="1:11" s="14" customFormat="1" ht="37.5" x14ac:dyDescent="0.2">
      <c r="A18" s="20" t="s">
        <v>109</v>
      </c>
      <c r="B18" s="20" t="s">
        <v>110</v>
      </c>
      <c r="C18" s="20" t="s">
        <v>11</v>
      </c>
      <c r="D18" s="24" t="s">
        <v>46</v>
      </c>
      <c r="E18" s="17"/>
      <c r="F18" s="17"/>
      <c r="G18" s="137">
        <f t="shared" si="0"/>
        <v>619541</v>
      </c>
      <c r="H18" s="122">
        <f>369541+200000+50000</f>
        <v>619541</v>
      </c>
      <c r="I18" s="120"/>
      <c r="J18" s="120"/>
      <c r="K18" s="13"/>
    </row>
    <row r="19" spans="1:11" s="14" customFormat="1" ht="75" x14ac:dyDescent="0.2">
      <c r="A19" s="20" t="s">
        <v>111</v>
      </c>
      <c r="B19" s="20" t="s">
        <v>112</v>
      </c>
      <c r="C19" s="20" t="s">
        <v>11</v>
      </c>
      <c r="D19" s="24" t="s">
        <v>113</v>
      </c>
      <c r="E19" s="17"/>
      <c r="F19" s="17"/>
      <c r="G19" s="137">
        <f t="shared" si="0"/>
        <v>42624</v>
      </c>
      <c r="H19" s="122">
        <v>42624</v>
      </c>
      <c r="I19" s="120"/>
      <c r="J19" s="120"/>
      <c r="K19" s="13"/>
    </row>
    <row r="20" spans="1:11" s="27" customFormat="1" ht="56.25" hidden="1" x14ac:dyDescent="0.2">
      <c r="A20" s="20" t="s">
        <v>55</v>
      </c>
      <c r="B20" s="20" t="s">
        <v>56</v>
      </c>
      <c r="C20" s="20" t="s">
        <v>9</v>
      </c>
      <c r="D20" s="24" t="s">
        <v>57</v>
      </c>
      <c r="E20" s="12"/>
      <c r="F20" s="12"/>
      <c r="G20" s="137">
        <f t="shared" si="0"/>
        <v>0</v>
      </c>
      <c r="H20" s="122"/>
      <c r="I20" s="120"/>
      <c r="J20" s="120"/>
      <c r="K20" s="26"/>
    </row>
    <row r="21" spans="1:11" s="14" customFormat="1" ht="68.25" customHeight="1" x14ac:dyDescent="0.2">
      <c r="A21" s="20" t="s">
        <v>62</v>
      </c>
      <c r="B21" s="20" t="s">
        <v>58</v>
      </c>
      <c r="C21" s="20" t="s">
        <v>9</v>
      </c>
      <c r="D21" s="24" t="s">
        <v>59</v>
      </c>
      <c r="E21" s="17"/>
      <c r="F21" s="17"/>
      <c r="G21" s="137">
        <f t="shared" si="0"/>
        <v>800</v>
      </c>
      <c r="H21" s="122">
        <v>800</v>
      </c>
      <c r="I21" s="120"/>
      <c r="J21" s="120"/>
      <c r="K21" s="13"/>
    </row>
    <row r="22" spans="1:11" s="27" customFormat="1" ht="27.75" customHeight="1" x14ac:dyDescent="0.2">
      <c r="A22" s="20" t="s">
        <v>108</v>
      </c>
      <c r="B22" s="20" t="s">
        <v>60</v>
      </c>
      <c r="C22" s="20" t="s">
        <v>9</v>
      </c>
      <c r="D22" s="24" t="s">
        <v>61</v>
      </c>
      <c r="E22" s="17"/>
      <c r="F22" s="17"/>
      <c r="G22" s="137">
        <f t="shared" si="0"/>
        <v>2855</v>
      </c>
      <c r="H22" s="122">
        <v>2855</v>
      </c>
      <c r="I22" s="122"/>
      <c r="J22" s="122"/>
      <c r="K22" s="26"/>
    </row>
    <row r="23" spans="1:11" s="27" customFormat="1" ht="58.7" customHeight="1" x14ac:dyDescent="0.2">
      <c r="A23" s="18" t="s">
        <v>105</v>
      </c>
      <c r="B23" s="10"/>
      <c r="C23" s="10"/>
      <c r="D23" s="19" t="s">
        <v>23</v>
      </c>
      <c r="E23" s="17"/>
      <c r="F23" s="17"/>
      <c r="G23" s="136">
        <f t="shared" si="0"/>
        <v>200000</v>
      </c>
      <c r="H23" s="120">
        <f>H24</f>
        <v>200000</v>
      </c>
      <c r="I23" s="120"/>
      <c r="J23" s="120"/>
      <c r="K23" s="26"/>
    </row>
    <row r="24" spans="1:11" s="27" customFormat="1" ht="57.2" customHeight="1" x14ac:dyDescent="0.2">
      <c r="A24" s="18" t="s">
        <v>104</v>
      </c>
      <c r="B24" s="10"/>
      <c r="C24" s="10"/>
      <c r="D24" s="19" t="s">
        <v>23</v>
      </c>
      <c r="E24" s="17"/>
      <c r="F24" s="17"/>
      <c r="G24" s="136">
        <f t="shared" si="0"/>
        <v>200000</v>
      </c>
      <c r="H24" s="120">
        <f>H25</f>
        <v>200000</v>
      </c>
      <c r="I24" s="120"/>
      <c r="J24" s="120"/>
      <c r="K24" s="26"/>
    </row>
    <row r="25" spans="1:11" s="27" customFormat="1" ht="37.5" x14ac:dyDescent="0.2">
      <c r="A25" s="20" t="s">
        <v>202</v>
      </c>
      <c r="B25" s="20" t="s">
        <v>107</v>
      </c>
      <c r="C25" s="20" t="s">
        <v>13</v>
      </c>
      <c r="D25" s="21" t="s">
        <v>147</v>
      </c>
      <c r="E25" s="17"/>
      <c r="F25" s="17"/>
      <c r="G25" s="137">
        <f t="shared" si="0"/>
        <v>200000</v>
      </c>
      <c r="H25" s="122">
        <v>200000</v>
      </c>
      <c r="I25" s="120"/>
      <c r="J25" s="120"/>
      <c r="K25" s="26"/>
    </row>
    <row r="26" spans="1:11" s="14" customFormat="1" ht="131.25" customHeight="1" x14ac:dyDescent="0.2">
      <c r="A26" s="10"/>
      <c r="B26" s="10"/>
      <c r="C26" s="10"/>
      <c r="D26" s="28"/>
      <c r="E26" s="12" t="s">
        <v>252</v>
      </c>
      <c r="F26" s="12" t="s">
        <v>282</v>
      </c>
      <c r="G26" s="136">
        <f t="shared" si="0"/>
        <v>635351</v>
      </c>
      <c r="H26" s="136">
        <f>H28</f>
        <v>635351</v>
      </c>
      <c r="I26" s="120">
        <f>I28</f>
        <v>0</v>
      </c>
      <c r="J26" s="120">
        <f>J28</f>
        <v>0</v>
      </c>
      <c r="K26" s="13"/>
    </row>
    <row r="27" spans="1:11" s="14" customFormat="1" ht="22.5" x14ac:dyDescent="0.2">
      <c r="A27" s="10"/>
      <c r="B27" s="10"/>
      <c r="C27" s="10"/>
      <c r="D27" s="28"/>
      <c r="E27" s="29" t="s">
        <v>3</v>
      </c>
      <c r="F27" s="29"/>
      <c r="G27" s="136">
        <f t="shared" si="0"/>
        <v>0</v>
      </c>
      <c r="H27" s="136">
        <f>I27+J27</f>
        <v>0</v>
      </c>
      <c r="I27" s="120"/>
      <c r="J27" s="120"/>
      <c r="K27" s="13"/>
    </row>
    <row r="28" spans="1:11" s="14" customFormat="1" ht="34.5" customHeight="1" x14ac:dyDescent="0.2">
      <c r="A28" s="18" t="s">
        <v>66</v>
      </c>
      <c r="B28" s="18"/>
      <c r="C28" s="18"/>
      <c r="D28" s="19" t="s">
        <v>33</v>
      </c>
      <c r="E28" s="12"/>
      <c r="F28" s="12"/>
      <c r="G28" s="136">
        <f t="shared" si="0"/>
        <v>635351</v>
      </c>
      <c r="H28" s="136">
        <f>H29+H31</f>
        <v>635351</v>
      </c>
      <c r="I28" s="136">
        <f>I29+I31</f>
        <v>0</v>
      </c>
      <c r="J28" s="136">
        <f>J29+J31</f>
        <v>0</v>
      </c>
      <c r="K28" s="13"/>
    </row>
    <row r="29" spans="1:11" s="14" customFormat="1" ht="36" customHeight="1" x14ac:dyDescent="0.2">
      <c r="A29" s="18" t="s">
        <v>65</v>
      </c>
      <c r="B29" s="18"/>
      <c r="C29" s="18"/>
      <c r="D29" s="19" t="s">
        <v>33</v>
      </c>
      <c r="E29" s="12"/>
      <c r="F29" s="12"/>
      <c r="G29" s="136">
        <f t="shared" si="0"/>
        <v>635351</v>
      </c>
      <c r="H29" s="136">
        <f>H30</f>
        <v>635351</v>
      </c>
      <c r="I29" s="136">
        <f>I30</f>
        <v>0</v>
      </c>
      <c r="J29" s="136">
        <f>J30</f>
        <v>0</v>
      </c>
      <c r="K29" s="13"/>
    </row>
    <row r="30" spans="1:11" s="14" customFormat="1" ht="37.5" x14ac:dyDescent="0.3">
      <c r="A30" s="20" t="s">
        <v>67</v>
      </c>
      <c r="B30" s="20" t="s">
        <v>4</v>
      </c>
      <c r="C30" s="20" t="s">
        <v>5</v>
      </c>
      <c r="D30" s="30" t="s">
        <v>68</v>
      </c>
      <c r="E30" s="29"/>
      <c r="F30" s="29"/>
      <c r="G30" s="137">
        <f t="shared" si="0"/>
        <v>635351</v>
      </c>
      <c r="H30" s="122">
        <f>167511+346710+121130</f>
        <v>635351</v>
      </c>
      <c r="I30" s="122"/>
      <c r="J30" s="122"/>
      <c r="K30" s="13"/>
    </row>
    <row r="31" spans="1:11" s="14" customFormat="1" ht="75" hidden="1" x14ac:dyDescent="0.3">
      <c r="A31" s="20" t="s">
        <v>63</v>
      </c>
      <c r="B31" s="20" t="s">
        <v>64</v>
      </c>
      <c r="C31" s="20" t="s">
        <v>4</v>
      </c>
      <c r="D31" s="30" t="s">
        <v>125</v>
      </c>
      <c r="E31" s="29"/>
      <c r="F31" s="29"/>
      <c r="G31" s="136">
        <f t="shared" si="0"/>
        <v>0</v>
      </c>
      <c r="H31" s="120"/>
      <c r="I31" s="120"/>
      <c r="J31" s="120"/>
      <c r="K31" s="13"/>
    </row>
    <row r="32" spans="1:11" s="14" customFormat="1" ht="132.75" customHeight="1" x14ac:dyDescent="0.3">
      <c r="A32" s="20"/>
      <c r="B32" s="20"/>
      <c r="C32" s="20"/>
      <c r="D32" s="30"/>
      <c r="E32" s="12" t="s">
        <v>251</v>
      </c>
      <c r="F32" s="12" t="s">
        <v>296</v>
      </c>
      <c r="G32" s="136">
        <f t="shared" si="0"/>
        <v>2758784</v>
      </c>
      <c r="H32" s="120">
        <f>H33</f>
        <v>2643184</v>
      </c>
      <c r="I32" s="120">
        <f>I33</f>
        <v>115600</v>
      </c>
      <c r="J32" s="120">
        <f>J33</f>
        <v>115600</v>
      </c>
      <c r="K32" s="13"/>
    </row>
    <row r="33" spans="1:11" s="14" customFormat="1" ht="37.5" x14ac:dyDescent="0.2">
      <c r="A33" s="18" t="s">
        <v>66</v>
      </c>
      <c r="B33" s="18"/>
      <c r="C33" s="18"/>
      <c r="D33" s="19" t="s">
        <v>33</v>
      </c>
      <c r="E33" s="29"/>
      <c r="F33" s="29"/>
      <c r="G33" s="136">
        <f t="shared" si="0"/>
        <v>2758784</v>
      </c>
      <c r="H33" s="120">
        <f>H34+H36</f>
        <v>2643184</v>
      </c>
      <c r="I33" s="120">
        <f>I34+I36</f>
        <v>115600</v>
      </c>
      <c r="J33" s="120">
        <f>J34+J36</f>
        <v>115600</v>
      </c>
      <c r="K33" s="13"/>
    </row>
    <row r="34" spans="1:11" s="14" customFormat="1" ht="37.5" x14ac:dyDescent="0.2">
      <c r="A34" s="18" t="s">
        <v>65</v>
      </c>
      <c r="B34" s="18"/>
      <c r="C34" s="18"/>
      <c r="D34" s="19" t="s">
        <v>33</v>
      </c>
      <c r="E34" s="29"/>
      <c r="F34" s="29"/>
      <c r="G34" s="136">
        <f t="shared" si="0"/>
        <v>2758784</v>
      </c>
      <c r="H34" s="120">
        <f>H35</f>
        <v>2643184</v>
      </c>
      <c r="I34" s="120">
        <f>I35</f>
        <v>115600</v>
      </c>
      <c r="J34" s="120">
        <f>J35</f>
        <v>115600</v>
      </c>
      <c r="K34" s="13"/>
    </row>
    <row r="35" spans="1:11" s="3" customFormat="1" ht="56.25" x14ac:dyDescent="0.3">
      <c r="A35" s="20" t="s">
        <v>95</v>
      </c>
      <c r="B35" s="20" t="s">
        <v>96</v>
      </c>
      <c r="C35" s="20" t="s">
        <v>126</v>
      </c>
      <c r="D35" s="23" t="s">
        <v>97</v>
      </c>
      <c r="E35" s="29"/>
      <c r="F35" s="29"/>
      <c r="G35" s="137">
        <f t="shared" si="0"/>
        <v>2758784</v>
      </c>
      <c r="H35" s="122">
        <f>332650+73183+1958259+226550+47400+5142</f>
        <v>2643184</v>
      </c>
      <c r="I35" s="122">
        <f>40000+123000-47400</f>
        <v>115600</v>
      </c>
      <c r="J35" s="122">
        <f>40000+123000-47400</f>
        <v>115600</v>
      </c>
      <c r="K35" s="31"/>
    </row>
    <row r="36" spans="1:11" s="3" customFormat="1" ht="37.5" hidden="1" x14ac:dyDescent="0.3">
      <c r="A36" s="20" t="s">
        <v>227</v>
      </c>
      <c r="B36" s="20" t="s">
        <v>228</v>
      </c>
      <c r="C36" s="20" t="s">
        <v>45</v>
      </c>
      <c r="D36" s="23" t="s">
        <v>229</v>
      </c>
      <c r="E36" s="29"/>
      <c r="F36" s="29"/>
      <c r="G36" s="136">
        <f t="shared" si="0"/>
        <v>0</v>
      </c>
      <c r="H36" s="120"/>
      <c r="I36" s="120"/>
      <c r="J36" s="120"/>
      <c r="K36" s="31"/>
    </row>
    <row r="37" spans="1:11" s="3" customFormat="1" ht="114.75" customHeight="1" x14ac:dyDescent="0.3">
      <c r="A37" s="20"/>
      <c r="B37" s="20"/>
      <c r="C37" s="20"/>
      <c r="D37" s="30"/>
      <c r="E37" s="12" t="s">
        <v>306</v>
      </c>
      <c r="F37" s="12" t="s">
        <v>305</v>
      </c>
      <c r="G37" s="136">
        <f t="shared" si="0"/>
        <v>12888121</v>
      </c>
      <c r="H37" s="120">
        <f>H38+H41</f>
        <v>3440947</v>
      </c>
      <c r="I37" s="120">
        <f>I40+I41</f>
        <v>9447174</v>
      </c>
      <c r="J37" s="120">
        <f>J40+J41</f>
        <v>8447174</v>
      </c>
      <c r="K37" s="31"/>
    </row>
    <row r="38" spans="1:11" s="3" customFormat="1" ht="37.5" x14ac:dyDescent="0.2">
      <c r="A38" s="18" t="s">
        <v>66</v>
      </c>
      <c r="B38" s="32"/>
      <c r="C38" s="33"/>
      <c r="D38" s="19" t="s">
        <v>33</v>
      </c>
      <c r="E38" s="29"/>
      <c r="F38" s="29"/>
      <c r="G38" s="136">
        <f t="shared" si="0"/>
        <v>12888121</v>
      </c>
      <c r="H38" s="120">
        <f>H40</f>
        <v>3440947</v>
      </c>
      <c r="I38" s="120">
        <f>I40+I41</f>
        <v>9447174</v>
      </c>
      <c r="J38" s="120">
        <f>J40+J41</f>
        <v>8447174</v>
      </c>
      <c r="K38" s="31"/>
    </row>
    <row r="39" spans="1:11" s="3" customFormat="1" ht="37.5" x14ac:dyDescent="0.2">
      <c r="A39" s="18" t="s">
        <v>65</v>
      </c>
      <c r="B39" s="18"/>
      <c r="C39" s="18"/>
      <c r="D39" s="19" t="s">
        <v>33</v>
      </c>
      <c r="E39" s="29"/>
      <c r="F39" s="29"/>
      <c r="G39" s="136">
        <f t="shared" ref="G39:H39" si="1">G40+G41</f>
        <v>12888121</v>
      </c>
      <c r="H39" s="136">
        <f t="shared" si="1"/>
        <v>3440947</v>
      </c>
      <c r="I39" s="136">
        <f>I40+I41</f>
        <v>9447174</v>
      </c>
      <c r="J39" s="136">
        <f t="shared" ref="J39" si="2">J40</f>
        <v>8447174</v>
      </c>
      <c r="K39" s="31"/>
    </row>
    <row r="40" spans="1:11" s="3" customFormat="1" ht="37.5" x14ac:dyDescent="0.3">
      <c r="A40" s="20" t="s">
        <v>210</v>
      </c>
      <c r="B40" s="20" t="s">
        <v>182</v>
      </c>
      <c r="C40" s="20" t="s">
        <v>189</v>
      </c>
      <c r="D40" s="34" t="s">
        <v>183</v>
      </c>
      <c r="E40" s="29"/>
      <c r="F40" s="29"/>
      <c r="G40" s="137">
        <f t="shared" si="0"/>
        <v>11888121</v>
      </c>
      <c r="H40" s="122">
        <f>493091+108480+619746+51783+136842+113045+253000+195500+416844+12967+1115980-261980+185649</f>
        <v>3440947</v>
      </c>
      <c r="I40" s="122">
        <f>4940000+498154+225000+3000000-1115980+900000</f>
        <v>8447174</v>
      </c>
      <c r="J40" s="122">
        <f>4940000+498154+225000+3000000-1115980+900000</f>
        <v>8447174</v>
      </c>
      <c r="K40" s="31"/>
    </row>
    <row r="41" spans="1:11" s="3" customFormat="1" ht="162" x14ac:dyDescent="0.2">
      <c r="A41" s="20" t="s">
        <v>331</v>
      </c>
      <c r="B41" s="20">
        <v>7691</v>
      </c>
      <c r="C41" s="20" t="s">
        <v>35</v>
      </c>
      <c r="D41" s="121" t="s">
        <v>332</v>
      </c>
      <c r="E41" s="29"/>
      <c r="F41" s="29"/>
      <c r="G41" s="137">
        <f t="shared" si="0"/>
        <v>1000000</v>
      </c>
      <c r="H41" s="124"/>
      <c r="I41" s="122">
        <v>1000000</v>
      </c>
      <c r="J41" s="124"/>
      <c r="K41" s="31"/>
    </row>
    <row r="42" spans="1:11" s="14" customFormat="1" ht="78.75" customHeight="1" x14ac:dyDescent="0.2">
      <c r="A42" s="10"/>
      <c r="B42" s="10"/>
      <c r="C42" s="10"/>
      <c r="D42" s="35"/>
      <c r="E42" s="12" t="s">
        <v>345</v>
      </c>
      <c r="F42" s="145" t="s">
        <v>346</v>
      </c>
      <c r="G42" s="136">
        <f>H42+I42</f>
        <v>797396</v>
      </c>
      <c r="H42" s="120">
        <f>H43+H56+H53</f>
        <v>766396</v>
      </c>
      <c r="I42" s="120">
        <f t="shared" ref="I42:J42" si="3">I43+I56+I53</f>
        <v>31000</v>
      </c>
      <c r="J42" s="120">
        <f t="shared" si="3"/>
        <v>31000</v>
      </c>
      <c r="K42" s="13"/>
    </row>
    <row r="43" spans="1:11" s="14" customFormat="1" ht="53.45" customHeight="1" x14ac:dyDescent="0.2">
      <c r="A43" s="18" t="s">
        <v>66</v>
      </c>
      <c r="B43" s="18"/>
      <c r="C43" s="18"/>
      <c r="D43" s="19" t="s">
        <v>33</v>
      </c>
      <c r="E43" s="12"/>
      <c r="F43" s="12"/>
      <c r="G43" s="136">
        <f t="shared" si="0"/>
        <v>407064</v>
      </c>
      <c r="H43" s="120">
        <f t="shared" ref="H43:J43" si="4">H44</f>
        <v>407064</v>
      </c>
      <c r="I43" s="120">
        <f t="shared" si="4"/>
        <v>0</v>
      </c>
      <c r="J43" s="120">
        <f t="shared" si="4"/>
        <v>0</v>
      </c>
      <c r="K43" s="13"/>
    </row>
    <row r="44" spans="1:11" s="14" customFormat="1" ht="39.75" customHeight="1" x14ac:dyDescent="0.2">
      <c r="A44" s="18" t="s">
        <v>65</v>
      </c>
      <c r="B44" s="18"/>
      <c r="C44" s="18"/>
      <c r="D44" s="19" t="s">
        <v>33</v>
      </c>
      <c r="E44" s="12"/>
      <c r="F44" s="12"/>
      <c r="G44" s="136">
        <f>H44+I44</f>
        <v>407064</v>
      </c>
      <c r="H44" s="120">
        <f>H45+H47+H48+H46</f>
        <v>407064</v>
      </c>
      <c r="I44" s="120">
        <f t="shared" ref="I44:J44" si="5">I45+I47+I48+I46</f>
        <v>0</v>
      </c>
      <c r="J44" s="120">
        <f t="shared" si="5"/>
        <v>0</v>
      </c>
      <c r="K44" s="13"/>
    </row>
    <row r="45" spans="1:11" s="14" customFormat="1" ht="46.9" customHeight="1" x14ac:dyDescent="0.3">
      <c r="A45" s="20" t="s">
        <v>69</v>
      </c>
      <c r="B45" s="20" t="s">
        <v>70</v>
      </c>
      <c r="C45" s="20" t="s">
        <v>71</v>
      </c>
      <c r="D45" s="30" t="s">
        <v>72</v>
      </c>
      <c r="E45" s="12"/>
      <c r="F45" s="12"/>
      <c r="G45" s="137">
        <f t="shared" si="0"/>
        <v>119624</v>
      </c>
      <c r="H45" s="122">
        <f>35324+94000-9700</f>
        <v>119624</v>
      </c>
      <c r="I45" s="120"/>
      <c r="J45" s="120"/>
      <c r="K45" s="13"/>
    </row>
    <row r="46" spans="1:11" s="14" customFormat="1" ht="46.9" hidden="1" customHeight="1" x14ac:dyDescent="0.2">
      <c r="A46" s="20" t="s">
        <v>272</v>
      </c>
      <c r="B46" s="20" t="s">
        <v>273</v>
      </c>
      <c r="C46" s="36" t="s">
        <v>5</v>
      </c>
      <c r="D46" s="21" t="s">
        <v>274</v>
      </c>
      <c r="E46" s="12"/>
      <c r="F46" s="12"/>
      <c r="G46" s="137">
        <f t="shared" si="0"/>
        <v>0</v>
      </c>
      <c r="H46" s="122"/>
      <c r="I46" s="120"/>
      <c r="J46" s="120"/>
      <c r="K46" s="13"/>
    </row>
    <row r="47" spans="1:11" s="14" customFormat="1" x14ac:dyDescent="0.2">
      <c r="A47" s="20" t="s">
        <v>133</v>
      </c>
      <c r="B47" s="20" t="s">
        <v>73</v>
      </c>
      <c r="C47" s="20" t="s">
        <v>4</v>
      </c>
      <c r="D47" s="21" t="s">
        <v>74</v>
      </c>
      <c r="E47" s="37"/>
      <c r="F47" s="37"/>
      <c r="G47" s="137">
        <f t="shared" si="0"/>
        <v>67440</v>
      </c>
      <c r="H47" s="122">
        <v>67440</v>
      </c>
      <c r="I47" s="122"/>
      <c r="J47" s="122"/>
      <c r="K47" s="13"/>
    </row>
    <row r="48" spans="1:11" s="14" customFormat="1" ht="75" x14ac:dyDescent="0.3">
      <c r="A48" s="20" t="s">
        <v>63</v>
      </c>
      <c r="B48" s="20" t="s">
        <v>64</v>
      </c>
      <c r="C48" s="20" t="s">
        <v>4</v>
      </c>
      <c r="D48" s="30" t="s">
        <v>125</v>
      </c>
      <c r="E48" s="38"/>
      <c r="F48" s="38"/>
      <c r="G48" s="137">
        <f t="shared" si="0"/>
        <v>220000</v>
      </c>
      <c r="H48" s="122">
        <f>200000+20000</f>
        <v>220000</v>
      </c>
      <c r="I48" s="122">
        <f>20000-20000</f>
        <v>0</v>
      </c>
      <c r="J48" s="122">
        <f>20000-20000</f>
        <v>0</v>
      </c>
      <c r="K48" s="13"/>
    </row>
    <row r="49" spans="1:11" s="14" customFormat="1" ht="112.5" hidden="1" x14ac:dyDescent="0.2">
      <c r="A49" s="20"/>
      <c r="B49" s="20"/>
      <c r="C49" s="39"/>
      <c r="D49" s="40"/>
      <c r="E49" s="38" t="s">
        <v>190</v>
      </c>
      <c r="F49" s="38"/>
      <c r="G49" s="137">
        <f t="shared" si="0"/>
        <v>0</v>
      </c>
      <c r="H49" s="120">
        <f t="shared" ref="H49:J51" si="6">H50</f>
        <v>0</v>
      </c>
      <c r="I49" s="120">
        <f t="shared" si="6"/>
        <v>0</v>
      </c>
      <c r="J49" s="120">
        <f t="shared" si="6"/>
        <v>0</v>
      </c>
      <c r="K49" s="13"/>
    </row>
    <row r="50" spans="1:11" s="14" customFormat="1" ht="37.5" hidden="1" x14ac:dyDescent="0.2">
      <c r="A50" s="18" t="s">
        <v>66</v>
      </c>
      <c r="B50" s="32"/>
      <c r="C50" s="33"/>
      <c r="D50" s="19" t="s">
        <v>33</v>
      </c>
      <c r="E50" s="38"/>
      <c r="F50" s="38"/>
      <c r="G50" s="137">
        <f t="shared" si="0"/>
        <v>0</v>
      </c>
      <c r="H50" s="120">
        <f t="shared" si="6"/>
        <v>0</v>
      </c>
      <c r="I50" s="120">
        <f t="shared" si="6"/>
        <v>0</v>
      </c>
      <c r="J50" s="120">
        <f t="shared" si="6"/>
        <v>0</v>
      </c>
      <c r="K50" s="13"/>
    </row>
    <row r="51" spans="1:11" s="14" customFormat="1" ht="37.5" hidden="1" x14ac:dyDescent="0.2">
      <c r="A51" s="18" t="s">
        <v>65</v>
      </c>
      <c r="B51" s="18"/>
      <c r="C51" s="18"/>
      <c r="D51" s="19" t="s">
        <v>33</v>
      </c>
      <c r="E51" s="38"/>
      <c r="F51" s="38"/>
      <c r="G51" s="137">
        <f t="shared" si="0"/>
        <v>0</v>
      </c>
      <c r="H51" s="120">
        <f t="shared" si="6"/>
        <v>0</v>
      </c>
      <c r="I51" s="120">
        <f t="shared" si="6"/>
        <v>0</v>
      </c>
      <c r="J51" s="120">
        <f t="shared" si="6"/>
        <v>0</v>
      </c>
      <c r="K51" s="13"/>
    </row>
    <row r="52" spans="1:11" s="14" customFormat="1" ht="55.15" hidden="1" customHeight="1" x14ac:dyDescent="0.3">
      <c r="A52" s="20" t="s">
        <v>63</v>
      </c>
      <c r="B52" s="20" t="s">
        <v>64</v>
      </c>
      <c r="C52" s="20" t="s">
        <v>4</v>
      </c>
      <c r="D52" s="30" t="s">
        <v>125</v>
      </c>
      <c r="E52" s="38"/>
      <c r="F52" s="38"/>
      <c r="G52" s="137">
        <f t="shared" si="0"/>
        <v>0</v>
      </c>
      <c r="H52" s="122"/>
      <c r="I52" s="122"/>
      <c r="J52" s="122"/>
      <c r="K52" s="13"/>
    </row>
    <row r="53" spans="1:11" s="14" customFormat="1" ht="22.5" x14ac:dyDescent="0.2">
      <c r="A53" s="18" t="s">
        <v>52</v>
      </c>
      <c r="B53" s="10"/>
      <c r="C53" s="10"/>
      <c r="D53" s="41" t="s">
        <v>24</v>
      </c>
      <c r="E53" s="38"/>
      <c r="F53" s="38"/>
      <c r="G53" s="136">
        <f t="shared" si="0"/>
        <v>105067</v>
      </c>
      <c r="H53" s="120">
        <f>H54</f>
        <v>74067</v>
      </c>
      <c r="I53" s="120">
        <f t="shared" ref="I53:J53" si="7">I54</f>
        <v>31000</v>
      </c>
      <c r="J53" s="120">
        <f t="shared" si="7"/>
        <v>31000</v>
      </c>
      <c r="K53" s="13"/>
    </row>
    <row r="54" spans="1:11" s="14" customFormat="1" ht="22.5" x14ac:dyDescent="0.2">
      <c r="A54" s="18" t="s">
        <v>51</v>
      </c>
      <c r="B54" s="10"/>
      <c r="C54" s="10"/>
      <c r="D54" s="41" t="s">
        <v>24</v>
      </c>
      <c r="E54" s="38"/>
      <c r="F54" s="38"/>
      <c r="G54" s="136">
        <f t="shared" si="0"/>
        <v>105067</v>
      </c>
      <c r="H54" s="120">
        <f>H55</f>
        <v>74067</v>
      </c>
      <c r="I54" s="120">
        <f t="shared" ref="I54:J54" si="8">I55</f>
        <v>31000</v>
      </c>
      <c r="J54" s="120">
        <f t="shared" si="8"/>
        <v>31000</v>
      </c>
      <c r="K54" s="13"/>
    </row>
    <row r="55" spans="1:11" s="14" customFormat="1" ht="55.15" customHeight="1" x14ac:dyDescent="0.3">
      <c r="A55" s="20" t="s">
        <v>341</v>
      </c>
      <c r="B55" s="20" t="s">
        <v>70</v>
      </c>
      <c r="C55" s="20" t="s">
        <v>71</v>
      </c>
      <c r="D55" s="30" t="s">
        <v>72</v>
      </c>
      <c r="E55" s="38"/>
      <c r="F55" s="38"/>
      <c r="G55" s="137">
        <f t="shared" si="0"/>
        <v>105067</v>
      </c>
      <c r="H55" s="122">
        <f>105067-31000</f>
        <v>74067</v>
      </c>
      <c r="I55" s="122">
        <v>31000</v>
      </c>
      <c r="J55" s="122">
        <v>31000</v>
      </c>
      <c r="K55" s="13"/>
    </row>
    <row r="56" spans="1:11" s="14" customFormat="1" ht="57.2" customHeight="1" x14ac:dyDescent="0.2">
      <c r="A56" s="18" t="s">
        <v>105</v>
      </c>
      <c r="B56" s="10"/>
      <c r="C56" s="10"/>
      <c r="D56" s="19" t="s">
        <v>23</v>
      </c>
      <c r="E56" s="38"/>
      <c r="F56" s="38"/>
      <c r="G56" s="136">
        <f>H56+I56</f>
        <v>285265</v>
      </c>
      <c r="H56" s="120">
        <f>H57</f>
        <v>285265</v>
      </c>
      <c r="I56" s="120">
        <f t="shared" ref="I56:J56" si="9">I57</f>
        <v>0</v>
      </c>
      <c r="J56" s="120">
        <f t="shared" si="9"/>
        <v>0</v>
      </c>
      <c r="K56" s="13"/>
    </row>
    <row r="57" spans="1:11" s="14" customFormat="1" ht="55.15" customHeight="1" x14ac:dyDescent="0.2">
      <c r="A57" s="18" t="s">
        <v>104</v>
      </c>
      <c r="B57" s="10"/>
      <c r="C57" s="10"/>
      <c r="D57" s="19" t="s">
        <v>23</v>
      </c>
      <c r="E57" s="38"/>
      <c r="F57" s="38"/>
      <c r="G57" s="136">
        <f>H57+I57</f>
        <v>285265</v>
      </c>
      <c r="H57" s="120">
        <f>H58</f>
        <v>285265</v>
      </c>
      <c r="I57" s="120">
        <f t="shared" ref="I57:J57" si="10">I58</f>
        <v>0</v>
      </c>
      <c r="J57" s="120">
        <f t="shared" si="10"/>
        <v>0</v>
      </c>
      <c r="K57" s="13"/>
    </row>
    <row r="58" spans="1:11" s="14" customFormat="1" ht="58.9" customHeight="1" x14ac:dyDescent="0.3">
      <c r="A58" s="20" t="s">
        <v>335</v>
      </c>
      <c r="B58" s="20" t="s">
        <v>70</v>
      </c>
      <c r="C58" s="20" t="s">
        <v>71</v>
      </c>
      <c r="D58" s="30" t="s">
        <v>72</v>
      </c>
      <c r="E58" s="38"/>
      <c r="F58" s="38"/>
      <c r="G58" s="137">
        <f t="shared" ref="G58" si="11">H58+I58</f>
        <v>285265</v>
      </c>
      <c r="H58" s="122">
        <v>285265</v>
      </c>
      <c r="I58" s="122"/>
      <c r="J58" s="122"/>
      <c r="K58" s="13"/>
    </row>
    <row r="59" spans="1:11" s="14" customFormat="1" ht="47.25" customHeight="1" x14ac:dyDescent="0.2">
      <c r="A59" s="10"/>
      <c r="B59" s="10"/>
      <c r="C59" s="10"/>
      <c r="D59" s="11"/>
      <c r="E59" s="12" t="s">
        <v>215</v>
      </c>
      <c r="F59" s="12" t="s">
        <v>295</v>
      </c>
      <c r="G59" s="136">
        <f>H59+I59</f>
        <v>2100007</v>
      </c>
      <c r="H59" s="120">
        <f>H61+H65</f>
        <v>2100007</v>
      </c>
      <c r="I59" s="120">
        <f>I61+I65</f>
        <v>0</v>
      </c>
      <c r="J59" s="120">
        <f>J61+J65</f>
        <v>0</v>
      </c>
      <c r="K59" s="13"/>
    </row>
    <row r="60" spans="1:11" s="14" customFormat="1" ht="22.5" x14ac:dyDescent="0.2">
      <c r="A60" s="15"/>
      <c r="B60" s="15"/>
      <c r="C60" s="15"/>
      <c r="D60" s="16"/>
      <c r="E60" s="17" t="s">
        <v>3</v>
      </c>
      <c r="F60" s="17"/>
      <c r="G60" s="136">
        <f t="shared" ref="G60:G77" si="12">H60+I60</f>
        <v>0</v>
      </c>
      <c r="H60" s="120"/>
      <c r="I60" s="120"/>
      <c r="J60" s="120"/>
      <c r="K60" s="13"/>
    </row>
    <row r="61" spans="1:11" s="14" customFormat="1" ht="39.200000000000003" customHeight="1" x14ac:dyDescent="0.2">
      <c r="A61" s="18" t="s">
        <v>324</v>
      </c>
      <c r="B61" s="18"/>
      <c r="C61" s="18"/>
      <c r="D61" s="19" t="s">
        <v>322</v>
      </c>
      <c r="E61" s="12"/>
      <c r="F61" s="12"/>
      <c r="G61" s="136">
        <f t="shared" si="12"/>
        <v>230350</v>
      </c>
      <c r="H61" s="120">
        <f>H62</f>
        <v>230350</v>
      </c>
      <c r="I61" s="120">
        <f>I62</f>
        <v>0</v>
      </c>
      <c r="J61" s="120">
        <f>J62</f>
        <v>0</v>
      </c>
      <c r="K61" s="13"/>
    </row>
    <row r="62" spans="1:11" s="14" customFormat="1" ht="40.700000000000003" customHeight="1" x14ac:dyDescent="0.2">
      <c r="A62" s="18" t="s">
        <v>323</v>
      </c>
      <c r="B62" s="18"/>
      <c r="C62" s="18"/>
      <c r="D62" s="19" t="s">
        <v>322</v>
      </c>
      <c r="E62" s="12"/>
      <c r="F62" s="12"/>
      <c r="G62" s="136">
        <f t="shared" si="12"/>
        <v>230350</v>
      </c>
      <c r="H62" s="120">
        <f>H63+H64</f>
        <v>230350</v>
      </c>
      <c r="I62" s="120">
        <f t="shared" ref="I62:J62" si="13">I63+I64</f>
        <v>0</v>
      </c>
      <c r="J62" s="120">
        <f t="shared" si="13"/>
        <v>0</v>
      </c>
      <c r="K62" s="13"/>
    </row>
    <row r="63" spans="1:11" s="14" customFormat="1" ht="39.200000000000003" customHeight="1" x14ac:dyDescent="0.3">
      <c r="A63" s="20" t="s">
        <v>321</v>
      </c>
      <c r="B63" s="20" t="s">
        <v>20</v>
      </c>
      <c r="C63" s="20" t="s">
        <v>9</v>
      </c>
      <c r="D63" s="23" t="s">
        <v>10</v>
      </c>
      <c r="E63" s="12"/>
      <c r="F63" s="12"/>
      <c r="G63" s="137">
        <f t="shared" si="12"/>
        <v>56254</v>
      </c>
      <c r="H63" s="122">
        <f>40380+18000-2126</f>
        <v>56254</v>
      </c>
      <c r="I63" s="120"/>
      <c r="J63" s="120"/>
      <c r="K63" s="13"/>
    </row>
    <row r="64" spans="1:11" s="14" customFormat="1" ht="39.200000000000003" customHeight="1" x14ac:dyDescent="0.3">
      <c r="A64" s="20" t="s">
        <v>326</v>
      </c>
      <c r="B64" s="20" t="s">
        <v>73</v>
      </c>
      <c r="C64" s="20" t="s">
        <v>4</v>
      </c>
      <c r="D64" s="23" t="s">
        <v>230</v>
      </c>
      <c r="E64" s="12"/>
      <c r="F64" s="12"/>
      <c r="G64" s="137">
        <f t="shared" si="12"/>
        <v>174096</v>
      </c>
      <c r="H64" s="122">
        <v>174096</v>
      </c>
      <c r="I64" s="120"/>
      <c r="J64" s="120"/>
      <c r="K64" s="13"/>
    </row>
    <row r="65" spans="1:11" ht="24" customHeight="1" x14ac:dyDescent="0.2">
      <c r="A65" s="18" t="s">
        <v>52</v>
      </c>
      <c r="B65" s="10"/>
      <c r="C65" s="10"/>
      <c r="D65" s="41" t="s">
        <v>24</v>
      </c>
      <c r="E65" s="17"/>
      <c r="F65" s="17"/>
      <c r="G65" s="136">
        <f t="shared" si="12"/>
        <v>1869657</v>
      </c>
      <c r="H65" s="120">
        <f>H66</f>
        <v>1869657</v>
      </c>
      <c r="I65" s="120">
        <f>I66</f>
        <v>0</v>
      </c>
      <c r="J65" s="120">
        <f>J66</f>
        <v>0</v>
      </c>
    </row>
    <row r="66" spans="1:11" ht="22.9" customHeight="1" x14ac:dyDescent="0.2">
      <c r="A66" s="18" t="s">
        <v>51</v>
      </c>
      <c r="B66" s="10"/>
      <c r="C66" s="10"/>
      <c r="D66" s="41" t="s">
        <v>24</v>
      </c>
      <c r="E66" s="17"/>
      <c r="F66" s="17"/>
      <c r="G66" s="136">
        <f t="shared" si="12"/>
        <v>1869657</v>
      </c>
      <c r="H66" s="120">
        <f>H67+H69+H68</f>
        <v>1869657</v>
      </c>
      <c r="I66" s="120">
        <f>I67+I69</f>
        <v>0</v>
      </c>
      <c r="J66" s="120">
        <f>J67+J69</f>
        <v>0</v>
      </c>
    </row>
    <row r="67" spans="1:11" s="14" customFormat="1" ht="31.7" customHeight="1" x14ac:dyDescent="0.3">
      <c r="A67" s="20" t="s">
        <v>219</v>
      </c>
      <c r="B67" s="20" t="s">
        <v>220</v>
      </c>
      <c r="C67" s="20" t="s">
        <v>8</v>
      </c>
      <c r="D67" s="42" t="s">
        <v>103</v>
      </c>
      <c r="E67" s="12"/>
      <c r="F67" s="12"/>
      <c r="G67" s="137">
        <f t="shared" si="12"/>
        <v>258317</v>
      </c>
      <c r="H67" s="122">
        <f>57200+90694+91790+18633</f>
        <v>258317</v>
      </c>
      <c r="I67" s="120"/>
      <c r="J67" s="120"/>
      <c r="K67" s="13"/>
    </row>
    <row r="68" spans="1:11" s="14" customFormat="1" ht="31.7" customHeight="1" x14ac:dyDescent="0.2">
      <c r="A68" s="20" t="s">
        <v>49</v>
      </c>
      <c r="B68" s="20" t="s">
        <v>12</v>
      </c>
      <c r="C68" s="20" t="s">
        <v>25</v>
      </c>
      <c r="D68" s="24" t="s">
        <v>50</v>
      </c>
      <c r="E68" s="12"/>
      <c r="F68" s="12"/>
      <c r="G68" s="137">
        <f t="shared" si="12"/>
        <v>375720</v>
      </c>
      <c r="H68" s="122">
        <v>375720</v>
      </c>
      <c r="I68" s="120"/>
      <c r="J68" s="120"/>
      <c r="K68" s="43"/>
    </row>
    <row r="69" spans="1:11" s="14" customFormat="1" ht="56.25" x14ac:dyDescent="0.3">
      <c r="A69" s="20" t="s">
        <v>218</v>
      </c>
      <c r="B69" s="20" t="s">
        <v>217</v>
      </c>
      <c r="C69" s="20" t="s">
        <v>16</v>
      </c>
      <c r="D69" s="23" t="s">
        <v>315</v>
      </c>
      <c r="E69" s="12"/>
      <c r="F69" s="12"/>
      <c r="G69" s="137">
        <f t="shared" si="12"/>
        <v>1235620</v>
      </c>
      <c r="H69" s="122">
        <f>2040147-753091-148764-406501+503829</f>
        <v>1235620</v>
      </c>
      <c r="I69" s="120"/>
      <c r="J69" s="120"/>
      <c r="K69" s="125"/>
    </row>
    <row r="70" spans="1:11" s="14" customFormat="1" ht="71.45" hidden="1" customHeight="1" x14ac:dyDescent="0.2">
      <c r="A70" s="10"/>
      <c r="B70" s="10"/>
      <c r="C70" s="10"/>
      <c r="D70" s="35"/>
      <c r="E70" s="12" t="s">
        <v>159</v>
      </c>
      <c r="F70" s="12" t="s">
        <v>160</v>
      </c>
      <c r="G70" s="136">
        <f t="shared" si="12"/>
        <v>0</v>
      </c>
      <c r="H70" s="120">
        <f t="shared" ref="H70:J72" si="14">H71</f>
        <v>0</v>
      </c>
      <c r="I70" s="120">
        <f t="shared" si="14"/>
        <v>0</v>
      </c>
      <c r="J70" s="120">
        <f t="shared" si="14"/>
        <v>0</v>
      </c>
      <c r="K70" s="13"/>
    </row>
    <row r="71" spans="1:11" s="14" customFormat="1" ht="25.15" hidden="1" customHeight="1" x14ac:dyDescent="0.2">
      <c r="A71" s="18" t="s">
        <v>66</v>
      </c>
      <c r="B71" s="18"/>
      <c r="C71" s="18"/>
      <c r="D71" s="19" t="s">
        <v>33</v>
      </c>
      <c r="E71" s="12"/>
      <c r="F71" s="12"/>
      <c r="G71" s="136">
        <f t="shared" si="12"/>
        <v>0</v>
      </c>
      <c r="H71" s="120">
        <f t="shared" si="14"/>
        <v>0</v>
      </c>
      <c r="I71" s="120">
        <f t="shared" si="14"/>
        <v>0</v>
      </c>
      <c r="J71" s="120">
        <f t="shared" si="14"/>
        <v>0</v>
      </c>
      <c r="K71" s="13"/>
    </row>
    <row r="72" spans="1:11" s="14" customFormat="1" ht="25.15" hidden="1" customHeight="1" x14ac:dyDescent="0.2">
      <c r="A72" s="18" t="s">
        <v>65</v>
      </c>
      <c r="B72" s="18"/>
      <c r="C72" s="18"/>
      <c r="D72" s="19" t="s">
        <v>33</v>
      </c>
      <c r="E72" s="12"/>
      <c r="F72" s="12"/>
      <c r="G72" s="136">
        <f t="shared" si="12"/>
        <v>0</v>
      </c>
      <c r="H72" s="120">
        <f t="shared" si="14"/>
        <v>0</v>
      </c>
      <c r="I72" s="120">
        <f t="shared" si="14"/>
        <v>0</v>
      </c>
      <c r="J72" s="120">
        <f t="shared" si="14"/>
        <v>0</v>
      </c>
      <c r="K72" s="13"/>
    </row>
    <row r="73" spans="1:11" s="14" customFormat="1" ht="37.5" hidden="1" x14ac:dyDescent="0.3">
      <c r="A73" s="20" t="s">
        <v>67</v>
      </c>
      <c r="B73" s="20" t="s">
        <v>4</v>
      </c>
      <c r="C73" s="20" t="s">
        <v>5</v>
      </c>
      <c r="D73" s="30" t="s">
        <v>68</v>
      </c>
      <c r="E73" s="12"/>
      <c r="F73" s="12"/>
      <c r="G73" s="136">
        <f t="shared" si="12"/>
        <v>0</v>
      </c>
      <c r="H73" s="120"/>
      <c r="I73" s="120"/>
      <c r="J73" s="120"/>
      <c r="K73" s="13"/>
    </row>
    <row r="74" spans="1:11" s="14" customFormat="1" ht="103.7" customHeight="1" x14ac:dyDescent="0.2">
      <c r="A74" s="10"/>
      <c r="B74" s="10"/>
      <c r="C74" s="10"/>
      <c r="D74" s="35"/>
      <c r="E74" s="12" t="s">
        <v>250</v>
      </c>
      <c r="F74" s="12" t="s">
        <v>294</v>
      </c>
      <c r="G74" s="136">
        <f t="shared" si="12"/>
        <v>71816</v>
      </c>
      <c r="H74" s="136">
        <f t="shared" ref="H74:J76" si="15">H75</f>
        <v>71816</v>
      </c>
      <c r="I74" s="120">
        <f t="shared" si="15"/>
        <v>0</v>
      </c>
      <c r="J74" s="120">
        <f t="shared" si="15"/>
        <v>0</v>
      </c>
      <c r="K74" s="13"/>
    </row>
    <row r="75" spans="1:11" s="14" customFormat="1" ht="43.5" customHeight="1" x14ac:dyDescent="0.2">
      <c r="A75" s="18" t="s">
        <v>66</v>
      </c>
      <c r="B75" s="18"/>
      <c r="C75" s="18"/>
      <c r="D75" s="19" t="s">
        <v>33</v>
      </c>
      <c r="E75" s="12"/>
      <c r="F75" s="12"/>
      <c r="G75" s="136">
        <f t="shared" si="12"/>
        <v>71816</v>
      </c>
      <c r="H75" s="136">
        <f t="shared" si="15"/>
        <v>71816</v>
      </c>
      <c r="I75" s="120">
        <f t="shared" si="15"/>
        <v>0</v>
      </c>
      <c r="J75" s="120">
        <f t="shared" si="15"/>
        <v>0</v>
      </c>
      <c r="K75" s="13"/>
    </row>
    <row r="76" spans="1:11" s="14" customFormat="1" ht="39.75" customHeight="1" x14ac:dyDescent="0.2">
      <c r="A76" s="18" t="s">
        <v>65</v>
      </c>
      <c r="B76" s="18"/>
      <c r="C76" s="18"/>
      <c r="D76" s="19" t="s">
        <v>33</v>
      </c>
      <c r="E76" s="12"/>
      <c r="F76" s="12"/>
      <c r="G76" s="136">
        <f t="shared" si="12"/>
        <v>71816</v>
      </c>
      <c r="H76" s="136">
        <f t="shared" si="15"/>
        <v>71816</v>
      </c>
      <c r="I76" s="136">
        <f t="shared" si="15"/>
        <v>0</v>
      </c>
      <c r="J76" s="136">
        <f t="shared" si="15"/>
        <v>0</v>
      </c>
      <c r="K76" s="13"/>
    </row>
    <row r="77" spans="1:11" s="14" customFormat="1" ht="35.450000000000003" customHeight="1" x14ac:dyDescent="0.3">
      <c r="A77" s="20" t="s">
        <v>67</v>
      </c>
      <c r="B77" s="20" t="s">
        <v>4</v>
      </c>
      <c r="C77" s="20" t="s">
        <v>5</v>
      </c>
      <c r="D77" s="30" t="s">
        <v>68</v>
      </c>
      <c r="E77" s="12"/>
      <c r="F77" s="12"/>
      <c r="G77" s="137">
        <f t="shared" si="12"/>
        <v>71816</v>
      </c>
      <c r="H77" s="122">
        <f>74825-3009</f>
        <v>71816</v>
      </c>
      <c r="I77" s="120"/>
      <c r="J77" s="120"/>
      <c r="K77" s="13"/>
    </row>
    <row r="78" spans="1:11" s="14" customFormat="1" ht="86.25" customHeight="1" x14ac:dyDescent="0.2">
      <c r="A78" s="10"/>
      <c r="B78" s="10"/>
      <c r="C78" s="10"/>
      <c r="D78" s="35"/>
      <c r="E78" s="12" t="s">
        <v>304</v>
      </c>
      <c r="F78" s="44" t="s">
        <v>309</v>
      </c>
      <c r="G78" s="136">
        <f t="shared" ref="G78:G105" si="16">H78+I78</f>
        <v>33057</v>
      </c>
      <c r="H78" s="120">
        <f t="shared" ref="H78:J80" si="17">H79</f>
        <v>33057</v>
      </c>
      <c r="I78" s="120">
        <f t="shared" si="17"/>
        <v>0</v>
      </c>
      <c r="J78" s="120">
        <f t="shared" si="17"/>
        <v>0</v>
      </c>
      <c r="K78" s="13"/>
    </row>
    <row r="79" spans="1:11" s="14" customFormat="1" ht="60.6" customHeight="1" x14ac:dyDescent="0.2">
      <c r="A79" s="18" t="s">
        <v>105</v>
      </c>
      <c r="B79" s="10"/>
      <c r="C79" s="10"/>
      <c r="D79" s="19" t="s">
        <v>23</v>
      </c>
      <c r="E79" s="29"/>
      <c r="F79" s="29"/>
      <c r="G79" s="136">
        <f t="shared" si="16"/>
        <v>33057</v>
      </c>
      <c r="H79" s="120">
        <f t="shared" si="17"/>
        <v>33057</v>
      </c>
      <c r="I79" s="120">
        <f t="shared" si="17"/>
        <v>0</v>
      </c>
      <c r="J79" s="120">
        <f t="shared" si="17"/>
        <v>0</v>
      </c>
      <c r="K79" s="13"/>
    </row>
    <row r="80" spans="1:11" s="14" customFormat="1" ht="56.25" x14ac:dyDescent="0.2">
      <c r="A80" s="18" t="s">
        <v>104</v>
      </c>
      <c r="B80" s="10"/>
      <c r="C80" s="10"/>
      <c r="D80" s="19" t="s">
        <v>23</v>
      </c>
      <c r="E80" s="29"/>
      <c r="F80" s="29"/>
      <c r="G80" s="136">
        <f t="shared" si="16"/>
        <v>33057</v>
      </c>
      <c r="H80" s="120">
        <f t="shared" si="17"/>
        <v>33057</v>
      </c>
      <c r="I80" s="120">
        <f t="shared" si="17"/>
        <v>0</v>
      </c>
      <c r="J80" s="120">
        <f t="shared" si="17"/>
        <v>0</v>
      </c>
      <c r="K80" s="13"/>
    </row>
    <row r="81" spans="1:11" s="14" customFormat="1" ht="30.75" customHeight="1" x14ac:dyDescent="0.2">
      <c r="A81" s="20" t="s">
        <v>114</v>
      </c>
      <c r="B81" s="20" t="s">
        <v>115</v>
      </c>
      <c r="C81" s="20" t="s">
        <v>21</v>
      </c>
      <c r="D81" s="21" t="s">
        <v>22</v>
      </c>
      <c r="E81" s="29"/>
      <c r="F81" s="45"/>
      <c r="G81" s="137">
        <f t="shared" si="16"/>
        <v>33057</v>
      </c>
      <c r="H81" s="122">
        <v>33057</v>
      </c>
      <c r="I81" s="120"/>
      <c r="J81" s="120"/>
      <c r="K81" s="13"/>
    </row>
    <row r="82" spans="1:11" s="14" customFormat="1" ht="63" customHeight="1" x14ac:dyDescent="0.2">
      <c r="A82" s="10"/>
      <c r="B82" s="10"/>
      <c r="C82" s="10"/>
      <c r="D82" s="35"/>
      <c r="E82" s="46" t="s">
        <v>307</v>
      </c>
      <c r="F82" s="47" t="s">
        <v>314</v>
      </c>
      <c r="G82" s="136">
        <f t="shared" si="16"/>
        <v>8439909</v>
      </c>
      <c r="H82" s="120">
        <f>H87+H98+H83+H101</f>
        <v>341080</v>
      </c>
      <c r="I82" s="120">
        <f>I87+I98+I83+I101</f>
        <v>8098829</v>
      </c>
      <c r="J82" s="120">
        <f>J87+J98+J83+J101</f>
        <v>8098829</v>
      </c>
      <c r="K82" s="13"/>
    </row>
    <row r="83" spans="1:11" s="14" customFormat="1" ht="34.15" hidden="1" customHeight="1" x14ac:dyDescent="0.2">
      <c r="A83" s="18" t="s">
        <v>52</v>
      </c>
      <c r="B83" s="18"/>
      <c r="C83" s="18"/>
      <c r="D83" s="19" t="s">
        <v>24</v>
      </c>
      <c r="E83" s="29"/>
      <c r="F83" s="29"/>
      <c r="G83" s="136">
        <f t="shared" si="16"/>
        <v>0</v>
      </c>
      <c r="H83" s="120">
        <f>H84</f>
        <v>0</v>
      </c>
      <c r="I83" s="120">
        <f>I84</f>
        <v>0</v>
      </c>
      <c r="J83" s="120">
        <f>J84</f>
        <v>0</v>
      </c>
      <c r="K83" s="13"/>
    </row>
    <row r="84" spans="1:11" s="14" customFormat="1" ht="34.15" hidden="1" customHeight="1" x14ac:dyDescent="0.2">
      <c r="A84" s="18" t="s">
        <v>51</v>
      </c>
      <c r="B84" s="10"/>
      <c r="C84" s="10"/>
      <c r="D84" s="41" t="s">
        <v>24</v>
      </c>
      <c r="E84" s="29"/>
      <c r="F84" s="29"/>
      <c r="G84" s="136">
        <f t="shared" si="16"/>
        <v>0</v>
      </c>
      <c r="H84" s="120">
        <f>H85</f>
        <v>0</v>
      </c>
      <c r="I84" s="120">
        <f>I85+I86</f>
        <v>0</v>
      </c>
      <c r="J84" s="120">
        <f>J85+J86</f>
        <v>0</v>
      </c>
      <c r="K84" s="13"/>
    </row>
    <row r="85" spans="1:11" s="14" customFormat="1" ht="48.75" hidden="1" customHeight="1" x14ac:dyDescent="0.2">
      <c r="A85" s="20" t="s">
        <v>218</v>
      </c>
      <c r="B85" s="20" t="s">
        <v>217</v>
      </c>
      <c r="C85" s="20" t="s">
        <v>16</v>
      </c>
      <c r="D85" s="21" t="s">
        <v>216</v>
      </c>
      <c r="E85" s="29"/>
      <c r="F85" s="29"/>
      <c r="G85" s="136">
        <f t="shared" si="16"/>
        <v>0</v>
      </c>
      <c r="H85" s="120"/>
      <c r="I85" s="120"/>
      <c r="J85" s="120"/>
      <c r="K85" s="13"/>
    </row>
    <row r="86" spans="1:11" s="14" customFormat="1" ht="48.75" hidden="1" customHeight="1" x14ac:dyDescent="0.2">
      <c r="A86" s="20" t="s">
        <v>231</v>
      </c>
      <c r="B86" s="20" t="s">
        <v>232</v>
      </c>
      <c r="C86" s="20" t="s">
        <v>16</v>
      </c>
      <c r="D86" s="21" t="s">
        <v>216</v>
      </c>
      <c r="E86" s="29"/>
      <c r="F86" s="29"/>
      <c r="G86" s="136">
        <f t="shared" si="16"/>
        <v>0</v>
      </c>
      <c r="H86" s="120"/>
      <c r="I86" s="120"/>
      <c r="J86" s="120"/>
      <c r="K86" s="13"/>
    </row>
    <row r="87" spans="1:11" s="14" customFormat="1" ht="76.7" customHeight="1" x14ac:dyDescent="0.2">
      <c r="A87" s="18" t="s">
        <v>105</v>
      </c>
      <c r="B87" s="10"/>
      <c r="C87" s="10"/>
      <c r="D87" s="19" t="s">
        <v>23</v>
      </c>
      <c r="E87" s="29"/>
      <c r="F87" s="29"/>
      <c r="G87" s="136">
        <f t="shared" si="16"/>
        <v>8439909</v>
      </c>
      <c r="H87" s="120">
        <f>H88</f>
        <v>341080</v>
      </c>
      <c r="I87" s="120">
        <f>I88</f>
        <v>8098829</v>
      </c>
      <c r="J87" s="120">
        <f>J88</f>
        <v>8098829</v>
      </c>
      <c r="K87" s="13"/>
    </row>
    <row r="88" spans="1:11" s="14" customFormat="1" ht="70.5" customHeight="1" x14ac:dyDescent="0.2">
      <c r="A88" s="18" t="s">
        <v>104</v>
      </c>
      <c r="B88" s="10"/>
      <c r="C88" s="10"/>
      <c r="D88" s="19" t="s">
        <v>23</v>
      </c>
      <c r="E88" s="29"/>
      <c r="F88" s="29"/>
      <c r="G88" s="136">
        <f>H88+I88</f>
        <v>8439909</v>
      </c>
      <c r="H88" s="120">
        <f>H91+H90+H92+H93+H96+H97+H94+H89+H95</f>
        <v>341080</v>
      </c>
      <c r="I88" s="120">
        <f>I91+I90+I92+I93+I96+I97+I94+I89+I95</f>
        <v>8098829</v>
      </c>
      <c r="J88" s="120">
        <f>J91+J90+J92+J93+J96+J97+J94+J89+J95</f>
        <v>8098829</v>
      </c>
      <c r="K88" s="13"/>
    </row>
    <row r="89" spans="1:11" s="14" customFormat="1" ht="37.5" hidden="1" x14ac:dyDescent="0.2">
      <c r="A89" s="20" t="s">
        <v>142</v>
      </c>
      <c r="B89" s="20" t="s">
        <v>81</v>
      </c>
      <c r="C89" s="20" t="s">
        <v>15</v>
      </c>
      <c r="D89" s="21" t="s">
        <v>82</v>
      </c>
      <c r="E89" s="29"/>
      <c r="F89" s="29"/>
      <c r="G89" s="136">
        <f t="shared" si="16"/>
        <v>0</v>
      </c>
      <c r="H89" s="120"/>
      <c r="I89" s="120">
        <f>414600-414600</f>
        <v>0</v>
      </c>
      <c r="J89" s="120">
        <f>414600-414600</f>
        <v>0</v>
      </c>
      <c r="K89" s="13"/>
    </row>
    <row r="90" spans="1:11" s="14" customFormat="1" ht="37.5" hidden="1" x14ac:dyDescent="0.3">
      <c r="A90" s="20" t="s">
        <v>98</v>
      </c>
      <c r="B90" s="20" t="s">
        <v>41</v>
      </c>
      <c r="C90" s="20" t="s">
        <v>15</v>
      </c>
      <c r="D90" s="48" t="s">
        <v>75</v>
      </c>
      <c r="E90" s="29"/>
      <c r="F90" s="29"/>
      <c r="G90" s="136">
        <f t="shared" si="16"/>
        <v>0</v>
      </c>
      <c r="H90" s="122"/>
      <c r="I90" s="122"/>
      <c r="J90" s="122"/>
      <c r="K90" s="13"/>
    </row>
    <row r="91" spans="1:11" s="14" customFormat="1" ht="42" customHeight="1" x14ac:dyDescent="0.3">
      <c r="A91" s="20" t="s">
        <v>172</v>
      </c>
      <c r="B91" s="20" t="s">
        <v>173</v>
      </c>
      <c r="C91" s="20" t="s">
        <v>174</v>
      </c>
      <c r="D91" s="48" t="s">
        <v>186</v>
      </c>
      <c r="E91" s="29"/>
      <c r="F91" s="29"/>
      <c r="G91" s="137">
        <f t="shared" si="16"/>
        <v>341080</v>
      </c>
      <c r="H91" s="122">
        <f>367880+49000-30000-45800</f>
        <v>341080</v>
      </c>
      <c r="I91" s="122"/>
      <c r="J91" s="122"/>
      <c r="K91" s="13"/>
    </row>
    <row r="92" spans="1:11" s="14" customFormat="1" hidden="1" x14ac:dyDescent="0.2">
      <c r="A92" s="20" t="s">
        <v>102</v>
      </c>
      <c r="B92" s="20" t="s">
        <v>90</v>
      </c>
      <c r="C92" s="20" t="s">
        <v>44</v>
      </c>
      <c r="D92" s="21" t="s">
        <v>91</v>
      </c>
      <c r="E92" s="29"/>
      <c r="F92" s="29"/>
      <c r="G92" s="137">
        <f t="shared" si="16"/>
        <v>0</v>
      </c>
      <c r="H92" s="122"/>
      <c r="I92" s="122"/>
      <c r="J92" s="122"/>
      <c r="K92" s="13"/>
    </row>
    <row r="93" spans="1:11" s="14" customFormat="1" ht="37.5" x14ac:dyDescent="0.2">
      <c r="A93" s="20" t="s">
        <v>99</v>
      </c>
      <c r="B93" s="20" t="s">
        <v>100</v>
      </c>
      <c r="C93" s="20" t="s">
        <v>45</v>
      </c>
      <c r="D93" s="24" t="s">
        <v>101</v>
      </c>
      <c r="E93" s="29"/>
      <c r="F93" s="29"/>
      <c r="G93" s="137">
        <f t="shared" si="16"/>
        <v>8098829</v>
      </c>
      <c r="H93" s="122"/>
      <c r="I93" s="122">
        <f>1448829+95000+155000+6400000</f>
        <v>8098829</v>
      </c>
      <c r="J93" s="122">
        <f>1448829+95000+155000+6400000</f>
        <v>8098829</v>
      </c>
      <c r="K93" s="13"/>
    </row>
    <row r="94" spans="1:11" s="3" customFormat="1" ht="62.45" hidden="1" customHeight="1" x14ac:dyDescent="0.2">
      <c r="A94" s="20" t="s">
        <v>253</v>
      </c>
      <c r="B94" s="20" t="s">
        <v>254</v>
      </c>
      <c r="C94" s="36" t="s">
        <v>4</v>
      </c>
      <c r="D94" s="49" t="s">
        <v>255</v>
      </c>
      <c r="E94" s="29"/>
      <c r="F94" s="29"/>
      <c r="G94" s="137">
        <f t="shared" si="16"/>
        <v>0</v>
      </c>
      <c r="H94" s="120"/>
      <c r="I94" s="120"/>
      <c r="J94" s="120"/>
      <c r="K94" s="31"/>
    </row>
    <row r="95" spans="1:11" s="14" customFormat="1" ht="37.5" hidden="1" x14ac:dyDescent="0.2">
      <c r="A95" s="20" t="s">
        <v>99</v>
      </c>
      <c r="B95" s="20" t="s">
        <v>100</v>
      </c>
      <c r="C95" s="20" t="s">
        <v>45</v>
      </c>
      <c r="D95" s="24" t="s">
        <v>101</v>
      </c>
      <c r="E95" s="29"/>
      <c r="F95" s="29"/>
      <c r="G95" s="137">
        <f t="shared" si="16"/>
        <v>0</v>
      </c>
      <c r="H95" s="120"/>
      <c r="I95" s="120"/>
      <c r="J95" s="120"/>
      <c r="K95" s="13"/>
    </row>
    <row r="96" spans="1:11" s="14" customFormat="1" ht="37.5" hidden="1" x14ac:dyDescent="0.2">
      <c r="A96" s="20" t="s">
        <v>116</v>
      </c>
      <c r="B96" s="50">
        <v>7370</v>
      </c>
      <c r="C96" s="20" t="s">
        <v>35</v>
      </c>
      <c r="D96" s="24" t="s">
        <v>76</v>
      </c>
      <c r="E96" s="29"/>
      <c r="F96" s="29"/>
      <c r="G96" s="137">
        <f t="shared" si="16"/>
        <v>0</v>
      </c>
      <c r="H96" s="120"/>
      <c r="I96" s="120"/>
      <c r="J96" s="120"/>
      <c r="K96" s="13"/>
    </row>
    <row r="97" spans="1:11" s="14" customFormat="1" ht="37.5" hidden="1" x14ac:dyDescent="0.2">
      <c r="A97" s="20" t="s">
        <v>134</v>
      </c>
      <c r="B97" s="20" t="s">
        <v>135</v>
      </c>
      <c r="C97" s="20" t="s">
        <v>35</v>
      </c>
      <c r="D97" s="24" t="s">
        <v>136</v>
      </c>
      <c r="E97" s="29"/>
      <c r="F97" s="29"/>
      <c r="G97" s="137">
        <f t="shared" si="16"/>
        <v>0</v>
      </c>
      <c r="H97" s="120"/>
      <c r="I97" s="120"/>
      <c r="J97" s="120"/>
      <c r="K97" s="13"/>
    </row>
    <row r="98" spans="1:11" s="14" customFormat="1" ht="37.5" hidden="1" x14ac:dyDescent="0.2">
      <c r="A98" s="51" t="s">
        <v>6</v>
      </c>
      <c r="B98" s="51"/>
      <c r="C98" s="51"/>
      <c r="D98" s="52" t="s">
        <v>37</v>
      </c>
      <c r="E98" s="29"/>
      <c r="F98" s="29"/>
      <c r="G98" s="137">
        <f t="shared" si="16"/>
        <v>0</v>
      </c>
      <c r="H98" s="120">
        <f t="shared" ref="H98:J99" si="18">H99</f>
        <v>0</v>
      </c>
      <c r="I98" s="120">
        <f t="shared" si="18"/>
        <v>0</v>
      </c>
      <c r="J98" s="120">
        <f t="shared" si="18"/>
        <v>0</v>
      </c>
      <c r="K98" s="13"/>
    </row>
    <row r="99" spans="1:11" s="14" customFormat="1" ht="37.5" hidden="1" x14ac:dyDescent="0.2">
      <c r="A99" s="51" t="s">
        <v>7</v>
      </c>
      <c r="B99" s="51"/>
      <c r="C99" s="51"/>
      <c r="D99" s="52" t="s">
        <v>36</v>
      </c>
      <c r="E99" s="29"/>
      <c r="F99" s="29"/>
      <c r="G99" s="137">
        <f t="shared" si="16"/>
        <v>0</v>
      </c>
      <c r="H99" s="120">
        <f t="shared" si="18"/>
        <v>0</v>
      </c>
      <c r="I99" s="120">
        <f t="shared" si="18"/>
        <v>0</v>
      </c>
      <c r="J99" s="120">
        <f t="shared" si="18"/>
        <v>0</v>
      </c>
      <c r="K99" s="13"/>
    </row>
    <row r="100" spans="1:11" s="14" customFormat="1" hidden="1" x14ac:dyDescent="0.2">
      <c r="A100" s="20" t="s">
        <v>176</v>
      </c>
      <c r="B100" s="20" t="s">
        <v>177</v>
      </c>
      <c r="C100" s="20" t="s">
        <v>45</v>
      </c>
      <c r="D100" s="24" t="s">
        <v>178</v>
      </c>
      <c r="E100" s="29"/>
      <c r="F100" s="29"/>
      <c r="G100" s="137">
        <f t="shared" si="16"/>
        <v>0</v>
      </c>
      <c r="H100" s="120"/>
      <c r="I100" s="120"/>
      <c r="J100" s="120"/>
      <c r="K100" s="13"/>
    </row>
    <row r="101" spans="1:11" s="14" customFormat="1" hidden="1" x14ac:dyDescent="0.2">
      <c r="A101" s="18" t="s">
        <v>52</v>
      </c>
      <c r="B101" s="20"/>
      <c r="C101" s="20"/>
      <c r="D101" s="41" t="s">
        <v>24</v>
      </c>
      <c r="E101" s="29"/>
      <c r="F101" s="29"/>
      <c r="G101" s="137">
        <f t="shared" si="16"/>
        <v>0</v>
      </c>
      <c r="H101" s="120">
        <f>H102</f>
        <v>0</v>
      </c>
      <c r="I101" s="120">
        <f>I102</f>
        <v>0</v>
      </c>
      <c r="J101" s="120">
        <f>J102</f>
        <v>0</v>
      </c>
      <c r="K101" s="13"/>
    </row>
    <row r="102" spans="1:11" s="14" customFormat="1" hidden="1" x14ac:dyDescent="0.2">
      <c r="A102" s="18" t="s">
        <v>51</v>
      </c>
      <c r="B102" s="20"/>
      <c r="C102" s="20"/>
      <c r="D102" s="41" t="s">
        <v>24</v>
      </c>
      <c r="E102" s="29"/>
      <c r="F102" s="29"/>
      <c r="G102" s="137">
        <f t="shared" si="16"/>
        <v>0</v>
      </c>
      <c r="H102" s="120">
        <f>H104</f>
        <v>0</v>
      </c>
      <c r="I102" s="120">
        <f>I104+I103</f>
        <v>0</v>
      </c>
      <c r="J102" s="120">
        <f>J104+J103</f>
        <v>0</v>
      </c>
      <c r="K102" s="13"/>
    </row>
    <row r="103" spans="1:11" s="55" customFormat="1" ht="37.5" hidden="1" x14ac:dyDescent="0.2">
      <c r="A103" s="10" t="s">
        <v>231</v>
      </c>
      <c r="B103" s="20" t="s">
        <v>232</v>
      </c>
      <c r="C103" s="20" t="s">
        <v>16</v>
      </c>
      <c r="D103" s="11" t="s">
        <v>233</v>
      </c>
      <c r="E103" s="53"/>
      <c r="F103" s="53"/>
      <c r="G103" s="137">
        <f t="shared" si="16"/>
        <v>0</v>
      </c>
      <c r="H103" s="122"/>
      <c r="I103" s="120"/>
      <c r="J103" s="120"/>
      <c r="K103" s="54"/>
    </row>
    <row r="104" spans="1:11" s="14" customFormat="1" ht="30.2" hidden="1" customHeight="1" x14ac:dyDescent="0.2">
      <c r="A104" s="20" t="s">
        <v>180</v>
      </c>
      <c r="B104" s="20" t="s">
        <v>179</v>
      </c>
      <c r="C104" s="20" t="s">
        <v>45</v>
      </c>
      <c r="D104" s="56" t="s">
        <v>181</v>
      </c>
      <c r="E104" s="29"/>
      <c r="F104" s="29"/>
      <c r="G104" s="137">
        <f t="shared" si="16"/>
        <v>0</v>
      </c>
      <c r="H104" s="120"/>
      <c r="I104" s="120"/>
      <c r="J104" s="120"/>
      <c r="K104" s="13"/>
    </row>
    <row r="105" spans="1:11" s="14" customFormat="1" ht="153.75" customHeight="1" x14ac:dyDescent="0.2">
      <c r="A105" s="20"/>
      <c r="B105" s="20"/>
      <c r="C105" s="20"/>
      <c r="D105" s="57" t="s">
        <v>330</v>
      </c>
      <c r="E105" s="29"/>
      <c r="F105" s="29"/>
      <c r="G105" s="146">
        <f t="shared" si="16"/>
        <v>6400000</v>
      </c>
      <c r="H105" s="147"/>
      <c r="I105" s="148">
        <v>6400000</v>
      </c>
      <c r="J105" s="148">
        <v>6400000</v>
      </c>
      <c r="K105" s="13"/>
    </row>
    <row r="106" spans="1:11" s="14" customFormat="1" ht="96.75" customHeight="1" x14ac:dyDescent="0.2">
      <c r="A106" s="10"/>
      <c r="B106" s="10"/>
      <c r="C106" s="10"/>
      <c r="D106" s="35"/>
      <c r="E106" s="12" t="s">
        <v>303</v>
      </c>
      <c r="F106" s="44" t="s">
        <v>302</v>
      </c>
      <c r="G106" s="136">
        <f>H106+I106</f>
        <v>42235028</v>
      </c>
      <c r="H106" s="120">
        <f>H111+H108</f>
        <v>40179614</v>
      </c>
      <c r="I106" s="120">
        <f>I111+I108</f>
        <v>2055414</v>
      </c>
      <c r="J106" s="120">
        <f>J111+J108</f>
        <v>2017644</v>
      </c>
      <c r="K106" s="13"/>
    </row>
    <row r="107" spans="1:11" s="14" customFormat="1" ht="23.25" customHeight="1" x14ac:dyDescent="0.2">
      <c r="A107" s="10"/>
      <c r="B107" s="10"/>
      <c r="C107" s="10"/>
      <c r="D107" s="35"/>
      <c r="E107" s="29" t="s">
        <v>3</v>
      </c>
      <c r="F107" s="29"/>
      <c r="G107" s="136">
        <f>H107+I107</f>
        <v>0</v>
      </c>
      <c r="H107" s="120"/>
      <c r="I107" s="120"/>
      <c r="J107" s="120"/>
      <c r="K107" s="13"/>
    </row>
    <row r="108" spans="1:11" s="14" customFormat="1" ht="39.75" customHeight="1" x14ac:dyDescent="0.2">
      <c r="A108" s="18" t="s">
        <v>66</v>
      </c>
      <c r="B108" s="18"/>
      <c r="C108" s="18"/>
      <c r="D108" s="19" t="s">
        <v>33</v>
      </c>
      <c r="E108" s="12"/>
      <c r="F108" s="12"/>
      <c r="G108" s="136">
        <f>H108+I108</f>
        <v>940900</v>
      </c>
      <c r="H108" s="136">
        <f t="shared" ref="H108:J109" si="19">H109</f>
        <v>250900</v>
      </c>
      <c r="I108" s="120">
        <f t="shared" si="19"/>
        <v>690000</v>
      </c>
      <c r="J108" s="120">
        <f t="shared" si="19"/>
        <v>690000</v>
      </c>
      <c r="K108" s="13"/>
    </row>
    <row r="109" spans="1:11" s="14" customFormat="1" ht="38.25" customHeight="1" x14ac:dyDescent="0.2">
      <c r="A109" s="18" t="s">
        <v>65</v>
      </c>
      <c r="B109" s="18"/>
      <c r="C109" s="18"/>
      <c r="D109" s="19" t="s">
        <v>33</v>
      </c>
      <c r="E109" s="12"/>
      <c r="F109" s="12"/>
      <c r="G109" s="136">
        <f>H109+I109</f>
        <v>940900</v>
      </c>
      <c r="H109" s="136">
        <f t="shared" si="19"/>
        <v>250900</v>
      </c>
      <c r="I109" s="136">
        <f t="shared" si="19"/>
        <v>690000</v>
      </c>
      <c r="J109" s="136">
        <f t="shared" si="19"/>
        <v>690000</v>
      </c>
      <c r="K109" s="13"/>
    </row>
    <row r="110" spans="1:11" s="14" customFormat="1" ht="27.75" customHeight="1" x14ac:dyDescent="0.3">
      <c r="A110" s="20" t="s">
        <v>234</v>
      </c>
      <c r="B110" s="20" t="s">
        <v>235</v>
      </c>
      <c r="C110" s="20" t="s">
        <v>236</v>
      </c>
      <c r="D110" s="30" t="s">
        <v>237</v>
      </c>
      <c r="E110" s="12"/>
      <c r="F110" s="12"/>
      <c r="G110" s="137">
        <f>H110+I110</f>
        <v>940900</v>
      </c>
      <c r="H110" s="122">
        <f>129600+54000+9700+57600</f>
        <v>250900</v>
      </c>
      <c r="I110" s="122">
        <v>690000</v>
      </c>
      <c r="J110" s="122">
        <v>690000</v>
      </c>
      <c r="K110" s="13"/>
    </row>
    <row r="111" spans="1:11" s="14" customFormat="1" ht="56.25" x14ac:dyDescent="0.2">
      <c r="A111" s="18" t="s">
        <v>105</v>
      </c>
      <c r="B111" s="10"/>
      <c r="C111" s="10"/>
      <c r="D111" s="19" t="s">
        <v>23</v>
      </c>
      <c r="E111" s="29"/>
      <c r="F111" s="29"/>
      <c r="G111" s="136">
        <f t="shared" ref="G111:G162" si="20">H111+I111</f>
        <v>41294128</v>
      </c>
      <c r="H111" s="120">
        <f>H112</f>
        <v>39928714</v>
      </c>
      <c r="I111" s="120">
        <f>I112</f>
        <v>1365414</v>
      </c>
      <c r="J111" s="120">
        <f>J112</f>
        <v>1327644</v>
      </c>
      <c r="K111" s="13"/>
    </row>
    <row r="112" spans="1:11" s="14" customFormat="1" ht="56.25" x14ac:dyDescent="0.2">
      <c r="A112" s="18" t="s">
        <v>104</v>
      </c>
      <c r="B112" s="10"/>
      <c r="C112" s="10"/>
      <c r="D112" s="19" t="s">
        <v>23</v>
      </c>
      <c r="E112" s="29"/>
      <c r="F112" s="29"/>
      <c r="G112" s="136">
        <f>H112+I112</f>
        <v>41294128</v>
      </c>
      <c r="H112" s="120">
        <f>SUM(H113:H126)</f>
        <v>39928714</v>
      </c>
      <c r="I112" s="120">
        <f>SUM(I113:I126)</f>
        <v>1365414</v>
      </c>
      <c r="J112" s="120">
        <f>SUM(J113:J126)</f>
        <v>1327644</v>
      </c>
      <c r="K112" s="13"/>
    </row>
    <row r="113" spans="1:11" s="14" customFormat="1" ht="37.5" x14ac:dyDescent="0.2">
      <c r="A113" s="20" t="s">
        <v>202</v>
      </c>
      <c r="B113" s="20" t="s">
        <v>107</v>
      </c>
      <c r="C113" s="20" t="s">
        <v>13</v>
      </c>
      <c r="D113" s="21" t="s">
        <v>147</v>
      </c>
      <c r="E113" s="29"/>
      <c r="F113" s="29"/>
      <c r="G113" s="137">
        <f>H113+I113</f>
        <v>100000</v>
      </c>
      <c r="H113" s="122">
        <v>100000</v>
      </c>
      <c r="I113" s="120"/>
      <c r="J113" s="120"/>
      <c r="K113" s="13"/>
    </row>
    <row r="114" spans="1:11" s="14" customFormat="1" ht="37.5" hidden="1" x14ac:dyDescent="0.3">
      <c r="A114" s="20" t="s">
        <v>140</v>
      </c>
      <c r="B114" s="20" t="s">
        <v>77</v>
      </c>
      <c r="C114" s="20" t="s">
        <v>15</v>
      </c>
      <c r="D114" s="48" t="s">
        <v>78</v>
      </c>
      <c r="E114" s="29"/>
      <c r="F114" s="29"/>
      <c r="G114" s="136">
        <f t="shared" si="20"/>
        <v>0</v>
      </c>
      <c r="H114" s="120"/>
      <c r="I114" s="120"/>
      <c r="J114" s="120"/>
      <c r="K114" s="13"/>
    </row>
    <row r="115" spans="1:11" s="14" customFormat="1" ht="56.25" hidden="1" x14ac:dyDescent="0.3">
      <c r="A115" s="20" t="s">
        <v>141</v>
      </c>
      <c r="B115" s="20" t="s">
        <v>79</v>
      </c>
      <c r="C115" s="20" t="s">
        <v>15</v>
      </c>
      <c r="D115" s="48" t="s">
        <v>80</v>
      </c>
      <c r="E115" s="29"/>
      <c r="F115" s="29"/>
      <c r="G115" s="136">
        <f t="shared" si="20"/>
        <v>0</v>
      </c>
      <c r="H115" s="120"/>
      <c r="I115" s="120"/>
      <c r="J115" s="120"/>
      <c r="K115" s="13"/>
    </row>
    <row r="116" spans="1:11" s="14" customFormat="1" ht="37.5" hidden="1" x14ac:dyDescent="0.2">
      <c r="A116" s="20" t="s">
        <v>142</v>
      </c>
      <c r="B116" s="20" t="s">
        <v>81</v>
      </c>
      <c r="C116" s="20" t="s">
        <v>15</v>
      </c>
      <c r="D116" s="21" t="s">
        <v>82</v>
      </c>
      <c r="E116" s="29"/>
      <c r="F116" s="29"/>
      <c r="G116" s="136">
        <f t="shared" si="20"/>
        <v>0</v>
      </c>
      <c r="H116" s="120"/>
      <c r="I116" s="120"/>
      <c r="J116" s="120"/>
      <c r="K116" s="13"/>
    </row>
    <row r="117" spans="1:11" s="14" customFormat="1" ht="56.25" x14ac:dyDescent="0.2">
      <c r="A117" s="20" t="s">
        <v>143</v>
      </c>
      <c r="B117" s="20" t="s">
        <v>144</v>
      </c>
      <c r="C117" s="20" t="s">
        <v>15</v>
      </c>
      <c r="D117" s="21" t="s">
        <v>145</v>
      </c>
      <c r="E117" s="29"/>
      <c r="F117" s="29"/>
      <c r="G117" s="137">
        <f t="shared" si="20"/>
        <v>1192800</v>
      </c>
      <c r="H117" s="122"/>
      <c r="I117" s="122">
        <v>1192800</v>
      </c>
      <c r="J117" s="122">
        <v>1192800</v>
      </c>
      <c r="K117" s="13"/>
    </row>
    <row r="118" spans="1:11" s="14" customFormat="1" ht="75" hidden="1" x14ac:dyDescent="0.2">
      <c r="A118" s="20" t="s">
        <v>193</v>
      </c>
      <c r="B118" s="50">
        <v>6020</v>
      </c>
      <c r="C118" s="20" t="s">
        <v>15</v>
      </c>
      <c r="D118" s="21" t="s">
        <v>194</v>
      </c>
      <c r="E118" s="29"/>
      <c r="F118" s="29"/>
      <c r="G118" s="137">
        <f t="shared" si="20"/>
        <v>0</v>
      </c>
      <c r="H118" s="122"/>
      <c r="I118" s="122"/>
      <c r="J118" s="122"/>
      <c r="K118" s="13"/>
    </row>
    <row r="119" spans="1:11" s="14" customFormat="1" ht="37.5" x14ac:dyDescent="0.3">
      <c r="A119" s="20" t="s">
        <v>98</v>
      </c>
      <c r="B119" s="20" t="s">
        <v>41</v>
      </c>
      <c r="C119" s="20" t="s">
        <v>15</v>
      </c>
      <c r="D119" s="48" t="s">
        <v>75</v>
      </c>
      <c r="E119" s="29"/>
      <c r="F119" s="29"/>
      <c r="G119" s="137">
        <f t="shared" si="20"/>
        <v>16365544</v>
      </c>
      <c r="H119" s="122">
        <f>11916880+10821808+400000-5591523-464000-285265+352800-20000-900000</f>
        <v>16230700</v>
      </c>
      <c r="I119" s="122">
        <f>44000+464000+38600-352800-58956</f>
        <v>134844</v>
      </c>
      <c r="J119" s="122">
        <f>44000+464000+38600-352800-58956</f>
        <v>134844</v>
      </c>
      <c r="K119" s="13"/>
    </row>
    <row r="120" spans="1:11" s="14" customFormat="1" ht="131.25" x14ac:dyDescent="0.3">
      <c r="A120" s="20" t="s">
        <v>278</v>
      </c>
      <c r="B120" s="20" t="s">
        <v>279</v>
      </c>
      <c r="C120" s="20" t="s">
        <v>174</v>
      </c>
      <c r="D120" s="48" t="s">
        <v>280</v>
      </c>
      <c r="E120" s="29"/>
      <c r="F120" s="29"/>
      <c r="G120" s="137">
        <f t="shared" si="20"/>
        <v>5723000</v>
      </c>
      <c r="H120" s="122">
        <v>5723000</v>
      </c>
      <c r="I120" s="122"/>
      <c r="J120" s="122"/>
      <c r="K120" s="13"/>
    </row>
    <row r="121" spans="1:11" s="14" customFormat="1" ht="37.5" hidden="1" x14ac:dyDescent="0.3">
      <c r="A121" s="20" t="s">
        <v>172</v>
      </c>
      <c r="B121" s="20" t="s">
        <v>173</v>
      </c>
      <c r="C121" s="20" t="s">
        <v>174</v>
      </c>
      <c r="D121" s="48" t="s">
        <v>186</v>
      </c>
      <c r="E121" s="29"/>
      <c r="F121" s="29"/>
      <c r="G121" s="137">
        <f t="shared" si="20"/>
        <v>0</v>
      </c>
      <c r="H121" s="122"/>
      <c r="I121" s="122"/>
      <c r="J121" s="122"/>
      <c r="K121" s="13"/>
    </row>
    <row r="122" spans="1:11" s="14" customFormat="1" ht="37.5" hidden="1" x14ac:dyDescent="0.2">
      <c r="A122" s="20" t="s">
        <v>140</v>
      </c>
      <c r="B122" s="20" t="s">
        <v>77</v>
      </c>
      <c r="C122" s="20" t="s">
        <v>191</v>
      </c>
      <c r="D122" s="24" t="s">
        <v>263</v>
      </c>
      <c r="E122" s="29"/>
      <c r="F122" s="29"/>
      <c r="G122" s="137">
        <f t="shared" si="20"/>
        <v>0</v>
      </c>
      <c r="H122" s="122"/>
      <c r="I122" s="122">
        <f>2378977-2378977</f>
        <v>0</v>
      </c>
      <c r="J122" s="122">
        <f>2378977-2378977</f>
        <v>0</v>
      </c>
      <c r="K122" s="13"/>
    </row>
    <row r="123" spans="1:11" s="14" customFormat="1" ht="37.5" hidden="1" x14ac:dyDescent="0.2">
      <c r="A123" s="20" t="s">
        <v>207</v>
      </c>
      <c r="B123" s="20" t="s">
        <v>208</v>
      </c>
      <c r="C123" s="20" t="s">
        <v>45</v>
      </c>
      <c r="D123" s="24" t="s">
        <v>209</v>
      </c>
      <c r="E123" s="29"/>
      <c r="F123" s="29"/>
      <c r="G123" s="137">
        <f t="shared" si="20"/>
        <v>0</v>
      </c>
      <c r="H123" s="122"/>
      <c r="I123" s="122"/>
      <c r="J123" s="122"/>
      <c r="K123" s="13"/>
    </row>
    <row r="124" spans="1:11" s="14" customFormat="1" ht="60" customHeight="1" x14ac:dyDescent="0.2">
      <c r="A124" s="20" t="s">
        <v>137</v>
      </c>
      <c r="B124" s="20" t="s">
        <v>138</v>
      </c>
      <c r="C124" s="20" t="s">
        <v>39</v>
      </c>
      <c r="D124" s="24" t="s">
        <v>139</v>
      </c>
      <c r="E124" s="29"/>
      <c r="F124" s="29"/>
      <c r="G124" s="137">
        <f t="shared" si="20"/>
        <v>17875014</v>
      </c>
      <c r="H124" s="122">
        <f>5591523+11566856+433646+282989</f>
        <v>17875014</v>
      </c>
      <c r="I124" s="122"/>
      <c r="J124" s="122"/>
      <c r="K124" s="13"/>
    </row>
    <row r="125" spans="1:11" s="14" customFormat="1" ht="42" hidden="1" customHeight="1" x14ac:dyDescent="0.2">
      <c r="A125" s="20" t="s">
        <v>132</v>
      </c>
      <c r="B125" s="20" t="s">
        <v>119</v>
      </c>
      <c r="C125" s="20" t="s">
        <v>35</v>
      </c>
      <c r="D125" s="24" t="s">
        <v>120</v>
      </c>
      <c r="E125" s="29"/>
      <c r="F125" s="29"/>
      <c r="G125" s="137">
        <f t="shared" si="20"/>
        <v>0</v>
      </c>
      <c r="H125" s="122"/>
      <c r="I125" s="122"/>
      <c r="J125" s="122"/>
      <c r="K125" s="13"/>
    </row>
    <row r="126" spans="1:11" s="14" customFormat="1" ht="135" customHeight="1" x14ac:dyDescent="0.2">
      <c r="A126" s="20" t="s">
        <v>169</v>
      </c>
      <c r="B126" s="20" t="s">
        <v>168</v>
      </c>
      <c r="C126" s="20" t="s">
        <v>35</v>
      </c>
      <c r="D126" s="24" t="s">
        <v>167</v>
      </c>
      <c r="E126" s="29"/>
      <c r="F126" s="29"/>
      <c r="G126" s="137">
        <f t="shared" si="20"/>
        <v>37770</v>
      </c>
      <c r="H126" s="122"/>
      <c r="I126" s="122">
        <v>37770</v>
      </c>
      <c r="J126" s="122"/>
      <c r="K126" s="13"/>
    </row>
    <row r="127" spans="1:11" s="14" customFormat="1" ht="58.7" customHeight="1" x14ac:dyDescent="0.2">
      <c r="A127" s="10"/>
      <c r="B127" s="10"/>
      <c r="C127" s="10"/>
      <c r="D127" s="58"/>
      <c r="E127" s="12" t="s">
        <v>262</v>
      </c>
      <c r="F127" s="12" t="s">
        <v>283</v>
      </c>
      <c r="G127" s="136">
        <f t="shared" si="20"/>
        <v>750914</v>
      </c>
      <c r="H127" s="120">
        <f>H129+H132</f>
        <v>750914</v>
      </c>
      <c r="I127" s="120">
        <f>I129+I132</f>
        <v>0</v>
      </c>
      <c r="J127" s="120">
        <f>J129+J132</f>
        <v>0</v>
      </c>
      <c r="K127" s="13"/>
    </row>
    <row r="128" spans="1:11" s="14" customFormat="1" ht="18" customHeight="1" x14ac:dyDescent="0.2">
      <c r="A128" s="10"/>
      <c r="B128" s="10"/>
      <c r="C128" s="10"/>
      <c r="D128" s="58"/>
      <c r="E128" s="29" t="s">
        <v>3</v>
      </c>
      <c r="F128" s="29"/>
      <c r="G128" s="136">
        <f t="shared" si="20"/>
        <v>0</v>
      </c>
      <c r="H128" s="120"/>
      <c r="I128" s="120"/>
      <c r="J128" s="120"/>
      <c r="K128" s="13"/>
    </row>
    <row r="129" spans="1:11" ht="22.9" customHeight="1" x14ac:dyDescent="0.2">
      <c r="A129" s="18" t="s">
        <v>52</v>
      </c>
      <c r="B129" s="10"/>
      <c r="C129" s="10"/>
      <c r="D129" s="41" t="s">
        <v>24</v>
      </c>
      <c r="E129" s="17"/>
      <c r="F129" s="17"/>
      <c r="G129" s="136">
        <f t="shared" si="20"/>
        <v>183514</v>
      </c>
      <c r="H129" s="120">
        <f t="shared" ref="H129:J130" si="21">H130</f>
        <v>183514</v>
      </c>
      <c r="I129" s="120">
        <f t="shared" si="21"/>
        <v>0</v>
      </c>
      <c r="J129" s="120">
        <f t="shared" si="21"/>
        <v>0</v>
      </c>
    </row>
    <row r="130" spans="1:11" ht="23.45" customHeight="1" x14ac:dyDescent="0.2">
      <c r="A130" s="18" t="s">
        <v>51</v>
      </c>
      <c r="B130" s="10"/>
      <c r="C130" s="10"/>
      <c r="D130" s="41" t="s">
        <v>24</v>
      </c>
      <c r="E130" s="17"/>
      <c r="F130" s="17"/>
      <c r="G130" s="136">
        <f t="shared" si="20"/>
        <v>183514</v>
      </c>
      <c r="H130" s="120">
        <f t="shared" si="21"/>
        <v>183514</v>
      </c>
      <c r="I130" s="120">
        <f t="shared" si="21"/>
        <v>0</v>
      </c>
      <c r="J130" s="120">
        <f t="shared" si="21"/>
        <v>0</v>
      </c>
    </row>
    <row r="131" spans="1:11" ht="93.75" x14ac:dyDescent="0.2">
      <c r="A131" s="20" t="s">
        <v>83</v>
      </c>
      <c r="B131" s="20" t="s">
        <v>30</v>
      </c>
      <c r="C131" s="20" t="s">
        <v>9</v>
      </c>
      <c r="D131" s="56" t="s">
        <v>84</v>
      </c>
      <c r="E131" s="17"/>
      <c r="F131" s="17"/>
      <c r="G131" s="137">
        <f t="shared" si="20"/>
        <v>183514</v>
      </c>
      <c r="H131" s="122">
        <v>183514</v>
      </c>
      <c r="I131" s="120"/>
      <c r="J131" s="120"/>
    </row>
    <row r="132" spans="1:11" ht="37.5" x14ac:dyDescent="0.2">
      <c r="A132" s="18" t="s">
        <v>48</v>
      </c>
      <c r="B132" s="18"/>
      <c r="C132" s="18"/>
      <c r="D132" s="19" t="s">
        <v>18</v>
      </c>
      <c r="E132" s="17"/>
      <c r="F132" s="17"/>
      <c r="G132" s="136">
        <f t="shared" si="20"/>
        <v>567400</v>
      </c>
      <c r="H132" s="120">
        <f>H133</f>
        <v>567400</v>
      </c>
      <c r="I132" s="120">
        <f>I133</f>
        <v>0</v>
      </c>
      <c r="J132" s="120">
        <f>J133</f>
        <v>0</v>
      </c>
    </row>
    <row r="133" spans="1:11" ht="37.5" x14ac:dyDescent="0.2">
      <c r="A133" s="18" t="s">
        <v>47</v>
      </c>
      <c r="B133" s="18"/>
      <c r="C133" s="18"/>
      <c r="D133" s="19" t="s">
        <v>18</v>
      </c>
      <c r="E133" s="17"/>
      <c r="F133" s="17"/>
      <c r="G133" s="136">
        <f t="shared" si="20"/>
        <v>567400</v>
      </c>
      <c r="H133" s="120">
        <f>H134</f>
        <v>567400</v>
      </c>
      <c r="I133" s="120"/>
      <c r="J133" s="120"/>
    </row>
    <row r="134" spans="1:11" ht="93.75" x14ac:dyDescent="0.2">
      <c r="A134" s="20" t="s">
        <v>162</v>
      </c>
      <c r="B134" s="20" t="s">
        <v>30</v>
      </c>
      <c r="C134" s="20" t="s">
        <v>9</v>
      </c>
      <c r="D134" s="56" t="s">
        <v>84</v>
      </c>
      <c r="E134" s="17"/>
      <c r="F134" s="17"/>
      <c r="G134" s="137">
        <f t="shared" si="20"/>
        <v>567400</v>
      </c>
      <c r="H134" s="122">
        <f>575000-7600</f>
        <v>567400</v>
      </c>
      <c r="I134" s="122"/>
      <c r="J134" s="122"/>
    </row>
    <row r="135" spans="1:11" ht="53.1" customHeight="1" x14ac:dyDescent="0.2">
      <c r="A135" s="10"/>
      <c r="B135" s="10"/>
      <c r="C135" s="10"/>
      <c r="D135" s="11"/>
      <c r="E135" s="12" t="s">
        <v>175</v>
      </c>
      <c r="F135" s="12" t="s">
        <v>293</v>
      </c>
      <c r="G135" s="136">
        <f t="shared" si="20"/>
        <v>253656</v>
      </c>
      <c r="H135" s="120">
        <f>H137</f>
        <v>253656</v>
      </c>
      <c r="I135" s="120">
        <f>I137</f>
        <v>0</v>
      </c>
      <c r="J135" s="120">
        <f>J137</f>
        <v>0</v>
      </c>
    </row>
    <row r="136" spans="1:11" ht="22.7" customHeight="1" x14ac:dyDescent="0.2">
      <c r="A136" s="10"/>
      <c r="B136" s="10"/>
      <c r="C136" s="10"/>
      <c r="D136" s="11"/>
      <c r="E136" s="17" t="s">
        <v>3</v>
      </c>
      <c r="F136" s="17"/>
      <c r="G136" s="136">
        <f t="shared" si="20"/>
        <v>0</v>
      </c>
      <c r="H136" s="120"/>
      <c r="I136" s="120"/>
      <c r="J136" s="120"/>
    </row>
    <row r="137" spans="1:11" s="14" customFormat="1" ht="25.5" customHeight="1" x14ac:dyDescent="0.2">
      <c r="A137" s="18" t="s">
        <v>6</v>
      </c>
      <c r="B137" s="18"/>
      <c r="C137" s="18"/>
      <c r="D137" s="19" t="s">
        <v>37</v>
      </c>
      <c r="E137" s="17"/>
      <c r="F137" s="17"/>
      <c r="G137" s="136">
        <f t="shared" si="20"/>
        <v>253656</v>
      </c>
      <c r="H137" s="120">
        <f t="shared" ref="H137:J138" si="22">H138</f>
        <v>253656</v>
      </c>
      <c r="I137" s="120">
        <f t="shared" si="22"/>
        <v>0</v>
      </c>
      <c r="J137" s="120">
        <f t="shared" si="22"/>
        <v>0</v>
      </c>
      <c r="K137" s="13"/>
    </row>
    <row r="138" spans="1:11" s="14" customFormat="1" ht="33.6" customHeight="1" x14ac:dyDescent="0.2">
      <c r="A138" s="18" t="s">
        <v>7</v>
      </c>
      <c r="B138" s="18"/>
      <c r="C138" s="18"/>
      <c r="D138" s="19" t="s">
        <v>36</v>
      </c>
      <c r="E138" s="17"/>
      <c r="F138" s="17"/>
      <c r="G138" s="136">
        <f t="shared" si="20"/>
        <v>253656</v>
      </c>
      <c r="H138" s="120">
        <f>H139</f>
        <v>253656</v>
      </c>
      <c r="I138" s="120">
        <f t="shared" si="22"/>
        <v>0</v>
      </c>
      <c r="J138" s="120">
        <f t="shared" si="22"/>
        <v>0</v>
      </c>
      <c r="K138" s="13"/>
    </row>
    <row r="139" spans="1:11" s="14" customFormat="1" ht="45.75" customHeight="1" x14ac:dyDescent="0.2">
      <c r="A139" s="20" t="s">
        <v>117</v>
      </c>
      <c r="B139" s="20" t="s">
        <v>118</v>
      </c>
      <c r="C139" s="20" t="s">
        <v>17</v>
      </c>
      <c r="D139" s="24" t="s">
        <v>206</v>
      </c>
      <c r="E139" s="17"/>
      <c r="F139" s="17"/>
      <c r="G139" s="137">
        <f t="shared" si="20"/>
        <v>253656</v>
      </c>
      <c r="H139" s="122">
        <f>120000+291000-50000-51744-55600</f>
        <v>253656</v>
      </c>
      <c r="I139" s="122"/>
      <c r="J139" s="122"/>
      <c r="K139" s="13"/>
    </row>
    <row r="140" spans="1:11" s="14" customFormat="1" ht="75.2" customHeight="1" x14ac:dyDescent="0.2">
      <c r="A140" s="10"/>
      <c r="B140" s="10"/>
      <c r="C140" s="10"/>
      <c r="D140" s="35"/>
      <c r="E140" s="12" t="s">
        <v>261</v>
      </c>
      <c r="F140" s="12" t="s">
        <v>284</v>
      </c>
      <c r="G140" s="136">
        <f t="shared" si="20"/>
        <v>15809</v>
      </c>
      <c r="H140" s="120">
        <f>H141+H144</f>
        <v>15809</v>
      </c>
      <c r="I140" s="120">
        <f>I141+I144</f>
        <v>0</v>
      </c>
      <c r="J140" s="120">
        <f>J141+J144</f>
        <v>0</v>
      </c>
      <c r="K140" s="13"/>
    </row>
    <row r="141" spans="1:11" s="14" customFormat="1" ht="37.5" x14ac:dyDescent="0.2">
      <c r="A141" s="18" t="s">
        <v>27</v>
      </c>
      <c r="B141" s="18"/>
      <c r="C141" s="18"/>
      <c r="D141" s="19" t="s">
        <v>29</v>
      </c>
      <c r="E141" s="17"/>
      <c r="F141" s="17"/>
      <c r="G141" s="136">
        <f t="shared" si="20"/>
        <v>15809</v>
      </c>
      <c r="H141" s="120">
        <f t="shared" ref="H141:J142" si="23">H142</f>
        <v>15809</v>
      </c>
      <c r="I141" s="120">
        <f t="shared" si="23"/>
        <v>0</v>
      </c>
      <c r="J141" s="120">
        <f t="shared" si="23"/>
        <v>0</v>
      </c>
      <c r="K141" s="13"/>
    </row>
    <row r="142" spans="1:11" s="14" customFormat="1" ht="30.75" customHeight="1" x14ac:dyDescent="0.2">
      <c r="A142" s="18" t="s">
        <v>28</v>
      </c>
      <c r="B142" s="10"/>
      <c r="C142" s="10"/>
      <c r="D142" s="41" t="s">
        <v>29</v>
      </c>
      <c r="E142" s="17"/>
      <c r="F142" s="17"/>
      <c r="G142" s="136">
        <f t="shared" si="20"/>
        <v>15809</v>
      </c>
      <c r="H142" s="120">
        <f t="shared" si="23"/>
        <v>15809</v>
      </c>
      <c r="I142" s="120">
        <f t="shared" si="23"/>
        <v>0</v>
      </c>
      <c r="J142" s="120">
        <f t="shared" si="23"/>
        <v>0</v>
      </c>
      <c r="K142" s="13"/>
    </row>
    <row r="143" spans="1:11" s="60" customFormat="1" ht="57.6" customHeight="1" x14ac:dyDescent="0.3">
      <c r="A143" s="20" t="s">
        <v>85</v>
      </c>
      <c r="B143" s="20" t="s">
        <v>86</v>
      </c>
      <c r="C143" s="20" t="s">
        <v>9</v>
      </c>
      <c r="D143" s="48" t="s">
        <v>38</v>
      </c>
      <c r="E143" s="17"/>
      <c r="F143" s="17"/>
      <c r="G143" s="137">
        <f t="shared" si="20"/>
        <v>15809</v>
      </c>
      <c r="H143" s="122">
        <f>35859-20050</f>
        <v>15809</v>
      </c>
      <c r="I143" s="122"/>
      <c r="J143" s="122"/>
      <c r="K143" s="59"/>
    </row>
    <row r="144" spans="1:11" s="14" customFormat="1" ht="40.700000000000003" hidden="1" customHeight="1" x14ac:dyDescent="0.2">
      <c r="A144" s="18" t="s">
        <v>48</v>
      </c>
      <c r="B144" s="18"/>
      <c r="C144" s="18"/>
      <c r="D144" s="19" t="s">
        <v>18</v>
      </c>
      <c r="E144" s="17"/>
      <c r="F144" s="17"/>
      <c r="G144" s="136">
        <f t="shared" si="20"/>
        <v>0</v>
      </c>
      <c r="H144" s="120">
        <f t="shared" ref="H144:J145" si="24">H145</f>
        <v>0</v>
      </c>
      <c r="I144" s="120">
        <f t="shared" si="24"/>
        <v>0</v>
      </c>
      <c r="J144" s="120">
        <f t="shared" si="24"/>
        <v>0</v>
      </c>
      <c r="K144" s="13"/>
    </row>
    <row r="145" spans="1:11" s="14" customFormat="1" ht="36" hidden="1" customHeight="1" x14ac:dyDescent="0.2">
      <c r="A145" s="18" t="s">
        <v>47</v>
      </c>
      <c r="B145" s="18"/>
      <c r="C145" s="18"/>
      <c r="D145" s="19" t="s">
        <v>18</v>
      </c>
      <c r="E145" s="17"/>
      <c r="F145" s="17"/>
      <c r="G145" s="136">
        <f t="shared" si="20"/>
        <v>0</v>
      </c>
      <c r="H145" s="120">
        <f t="shared" si="24"/>
        <v>0</v>
      </c>
      <c r="I145" s="120">
        <f t="shared" si="24"/>
        <v>0</v>
      </c>
      <c r="J145" s="120">
        <f t="shared" si="24"/>
        <v>0</v>
      </c>
      <c r="K145" s="13"/>
    </row>
    <row r="146" spans="1:11" s="14" customFormat="1" ht="38.85" hidden="1" customHeight="1" x14ac:dyDescent="0.2">
      <c r="A146" s="20" t="s">
        <v>55</v>
      </c>
      <c r="B146" s="20" t="s">
        <v>56</v>
      </c>
      <c r="C146" s="20" t="s">
        <v>9</v>
      </c>
      <c r="D146" s="24" t="s">
        <v>57</v>
      </c>
      <c r="E146" s="12"/>
      <c r="F146" s="12"/>
      <c r="G146" s="136">
        <f t="shared" si="20"/>
        <v>0</v>
      </c>
      <c r="H146" s="120"/>
      <c r="I146" s="120"/>
      <c r="J146" s="120"/>
      <c r="K146" s="13"/>
    </row>
    <row r="147" spans="1:11" s="14" customFormat="1" ht="101.25" customHeight="1" x14ac:dyDescent="0.2">
      <c r="A147" s="20"/>
      <c r="B147" s="20"/>
      <c r="C147" s="20"/>
      <c r="D147" s="24"/>
      <c r="E147" s="12" t="s">
        <v>259</v>
      </c>
      <c r="F147" s="12" t="s">
        <v>292</v>
      </c>
      <c r="G147" s="136">
        <f>H147+I147</f>
        <v>820585</v>
      </c>
      <c r="H147" s="120">
        <f t="shared" ref="H147:J149" si="25">H148</f>
        <v>820585</v>
      </c>
      <c r="I147" s="120">
        <f t="shared" si="25"/>
        <v>0</v>
      </c>
      <c r="J147" s="120">
        <f t="shared" si="25"/>
        <v>0</v>
      </c>
      <c r="K147" s="13"/>
    </row>
    <row r="148" spans="1:11" s="14" customFormat="1" ht="38.85" customHeight="1" x14ac:dyDescent="0.2">
      <c r="A148" s="18" t="s">
        <v>27</v>
      </c>
      <c r="B148" s="18"/>
      <c r="C148" s="18"/>
      <c r="D148" s="19" t="s">
        <v>29</v>
      </c>
      <c r="E148" s="12"/>
      <c r="F148" s="12"/>
      <c r="G148" s="136">
        <f>H148+I148</f>
        <v>820585</v>
      </c>
      <c r="H148" s="120">
        <f t="shared" si="25"/>
        <v>820585</v>
      </c>
      <c r="I148" s="120">
        <f t="shared" si="25"/>
        <v>0</v>
      </c>
      <c r="J148" s="120">
        <f t="shared" si="25"/>
        <v>0</v>
      </c>
      <c r="K148" s="13"/>
    </row>
    <row r="149" spans="1:11" s="14" customFormat="1" ht="38.85" customHeight="1" x14ac:dyDescent="0.2">
      <c r="A149" s="18" t="s">
        <v>28</v>
      </c>
      <c r="B149" s="10"/>
      <c r="C149" s="10"/>
      <c r="D149" s="41" t="s">
        <v>29</v>
      </c>
      <c r="E149" s="12"/>
      <c r="F149" s="12"/>
      <c r="G149" s="136">
        <f>H149+I149</f>
        <v>820585</v>
      </c>
      <c r="H149" s="120">
        <f t="shared" si="25"/>
        <v>820585</v>
      </c>
      <c r="I149" s="120">
        <f t="shared" si="25"/>
        <v>0</v>
      </c>
      <c r="J149" s="120">
        <f t="shared" si="25"/>
        <v>0</v>
      </c>
      <c r="K149" s="13"/>
    </row>
    <row r="150" spans="1:11" s="14" customFormat="1" ht="38.85" customHeight="1" x14ac:dyDescent="0.3">
      <c r="A150" s="20" t="s">
        <v>204</v>
      </c>
      <c r="B150" s="20" t="s">
        <v>19</v>
      </c>
      <c r="C150" s="20" t="s">
        <v>9</v>
      </c>
      <c r="D150" s="48" t="s">
        <v>195</v>
      </c>
      <c r="E150" s="12"/>
      <c r="F150" s="12"/>
      <c r="G150" s="137">
        <f>H150+I150</f>
        <v>820585</v>
      </c>
      <c r="H150" s="122">
        <f>705347+102129+13109</f>
        <v>820585</v>
      </c>
      <c r="I150" s="122"/>
      <c r="J150" s="122"/>
      <c r="K150" s="13"/>
    </row>
    <row r="151" spans="1:11" s="14" customFormat="1" ht="67.900000000000006" customHeight="1" x14ac:dyDescent="0.2">
      <c r="A151" s="10"/>
      <c r="B151" s="10"/>
      <c r="C151" s="10"/>
      <c r="D151" s="11"/>
      <c r="E151" s="12" t="s">
        <v>260</v>
      </c>
      <c r="F151" s="12" t="s">
        <v>291</v>
      </c>
      <c r="G151" s="136">
        <f>H151+I151</f>
        <v>72899</v>
      </c>
      <c r="H151" s="120">
        <f t="shared" ref="H151:J152" si="26">H152</f>
        <v>72899</v>
      </c>
      <c r="I151" s="120">
        <f t="shared" si="26"/>
        <v>0</v>
      </c>
      <c r="J151" s="120">
        <f t="shared" si="26"/>
        <v>0</v>
      </c>
      <c r="K151" s="13"/>
    </row>
    <row r="152" spans="1:11" s="14" customFormat="1" ht="37.5" x14ac:dyDescent="0.2">
      <c r="A152" s="18" t="s">
        <v>27</v>
      </c>
      <c r="B152" s="18"/>
      <c r="C152" s="18"/>
      <c r="D152" s="19" t="s">
        <v>29</v>
      </c>
      <c r="E152" s="17"/>
      <c r="F152" s="17"/>
      <c r="G152" s="136">
        <f t="shared" si="20"/>
        <v>72899</v>
      </c>
      <c r="H152" s="120">
        <f t="shared" si="26"/>
        <v>72899</v>
      </c>
      <c r="I152" s="120">
        <f t="shared" si="26"/>
        <v>0</v>
      </c>
      <c r="J152" s="120">
        <f t="shared" si="26"/>
        <v>0</v>
      </c>
      <c r="K152" s="13"/>
    </row>
    <row r="153" spans="1:11" s="14" customFormat="1" ht="37.5" x14ac:dyDescent="0.2">
      <c r="A153" s="18" t="s">
        <v>28</v>
      </c>
      <c r="B153" s="18"/>
      <c r="C153" s="18"/>
      <c r="D153" s="19" t="s">
        <v>29</v>
      </c>
      <c r="E153" s="17"/>
      <c r="F153" s="17"/>
      <c r="G153" s="136">
        <f t="shared" si="20"/>
        <v>72899</v>
      </c>
      <c r="H153" s="120">
        <f>H154+H155+H156</f>
        <v>72899</v>
      </c>
      <c r="I153" s="120">
        <f>I154+I155+I156</f>
        <v>0</v>
      </c>
      <c r="J153" s="120">
        <f>J154+J155+J156</f>
        <v>0</v>
      </c>
      <c r="K153" s="13"/>
    </row>
    <row r="154" spans="1:11" s="14" customFormat="1" ht="56.25" x14ac:dyDescent="0.2">
      <c r="A154" s="20" t="s">
        <v>31</v>
      </c>
      <c r="B154" s="20" t="s">
        <v>32</v>
      </c>
      <c r="C154" s="20" t="s">
        <v>14</v>
      </c>
      <c r="D154" s="24" t="s">
        <v>87</v>
      </c>
      <c r="E154" s="17"/>
      <c r="F154" s="17"/>
      <c r="G154" s="137">
        <f t="shared" si="20"/>
        <v>47980</v>
      </c>
      <c r="H154" s="122">
        <f>82302-34322</f>
        <v>47980</v>
      </c>
      <c r="I154" s="122"/>
      <c r="J154" s="122"/>
      <c r="K154" s="13"/>
    </row>
    <row r="155" spans="1:11" s="14" customFormat="1" ht="56.25" x14ac:dyDescent="0.2">
      <c r="A155" s="20" t="s">
        <v>88</v>
      </c>
      <c r="B155" s="20" t="s">
        <v>40</v>
      </c>
      <c r="C155" s="20" t="s">
        <v>14</v>
      </c>
      <c r="D155" s="24" t="s">
        <v>89</v>
      </c>
      <c r="E155" s="17"/>
      <c r="F155" s="17"/>
      <c r="G155" s="137">
        <f t="shared" si="20"/>
        <v>19219</v>
      </c>
      <c r="H155" s="122">
        <f>51297-32078</f>
        <v>19219</v>
      </c>
      <c r="I155" s="122"/>
      <c r="J155" s="122"/>
      <c r="K155" s="13"/>
    </row>
    <row r="156" spans="1:11" s="14" customFormat="1" ht="56.25" x14ac:dyDescent="0.2">
      <c r="A156" s="10" t="s">
        <v>205</v>
      </c>
      <c r="B156" s="10" t="s">
        <v>42</v>
      </c>
      <c r="C156" s="10" t="s">
        <v>14</v>
      </c>
      <c r="D156" s="11" t="s">
        <v>43</v>
      </c>
      <c r="E156" s="17"/>
      <c r="F156" s="17"/>
      <c r="G156" s="137">
        <f t="shared" si="20"/>
        <v>5700</v>
      </c>
      <c r="H156" s="122">
        <v>5700</v>
      </c>
      <c r="I156" s="120"/>
      <c r="J156" s="120"/>
      <c r="K156" s="13"/>
    </row>
    <row r="157" spans="1:11" s="14" customFormat="1" ht="66.2" customHeight="1" x14ac:dyDescent="0.2">
      <c r="A157" s="10"/>
      <c r="B157" s="10"/>
      <c r="C157" s="10"/>
      <c r="D157" s="11"/>
      <c r="E157" s="12" t="s">
        <v>308</v>
      </c>
      <c r="F157" s="12" t="s">
        <v>285</v>
      </c>
      <c r="G157" s="136">
        <f t="shared" si="20"/>
        <v>1529721</v>
      </c>
      <c r="H157" s="120">
        <f>H159</f>
        <v>0</v>
      </c>
      <c r="I157" s="120">
        <f>I159</f>
        <v>1529721</v>
      </c>
      <c r="J157" s="120">
        <f>J159</f>
        <v>950251</v>
      </c>
      <c r="K157" s="13"/>
    </row>
    <row r="158" spans="1:11" s="14" customFormat="1" ht="22.5" x14ac:dyDescent="0.2">
      <c r="A158" s="10"/>
      <c r="B158" s="10"/>
      <c r="C158" s="10"/>
      <c r="D158" s="11"/>
      <c r="E158" s="17" t="s">
        <v>34</v>
      </c>
      <c r="F158" s="17"/>
      <c r="G158" s="136">
        <f t="shared" si="20"/>
        <v>0</v>
      </c>
      <c r="H158" s="120"/>
      <c r="I158" s="120"/>
      <c r="J158" s="120"/>
      <c r="K158" s="13"/>
    </row>
    <row r="159" spans="1:11" s="14" customFormat="1" ht="61.5" customHeight="1" x14ac:dyDescent="0.2">
      <c r="A159" s="18" t="s">
        <v>105</v>
      </c>
      <c r="B159" s="10"/>
      <c r="C159" s="10"/>
      <c r="D159" s="41" t="s">
        <v>23</v>
      </c>
      <c r="E159" s="17"/>
      <c r="F159" s="17"/>
      <c r="G159" s="136">
        <f t="shared" si="20"/>
        <v>1529721</v>
      </c>
      <c r="H159" s="120">
        <f t="shared" ref="H159:J159" si="27">H160</f>
        <v>0</v>
      </c>
      <c r="I159" s="120">
        <f t="shared" si="27"/>
        <v>1529721</v>
      </c>
      <c r="J159" s="120">
        <f t="shared" si="27"/>
        <v>950251</v>
      </c>
      <c r="K159" s="13"/>
    </row>
    <row r="160" spans="1:11" s="14" customFormat="1" ht="62.45" customHeight="1" x14ac:dyDescent="0.2">
      <c r="A160" s="18" t="s">
        <v>104</v>
      </c>
      <c r="B160" s="10"/>
      <c r="C160" s="10"/>
      <c r="D160" s="41" t="s">
        <v>23</v>
      </c>
      <c r="E160" s="17"/>
      <c r="F160" s="17"/>
      <c r="G160" s="136">
        <f>H160+I160</f>
        <v>1529721</v>
      </c>
      <c r="H160" s="120">
        <f>H161+H162</f>
        <v>0</v>
      </c>
      <c r="I160" s="120">
        <f>I161+I162</f>
        <v>1529721</v>
      </c>
      <c r="J160" s="120">
        <f t="shared" ref="J160" si="28">J161+J162</f>
        <v>950251</v>
      </c>
      <c r="K160" s="13"/>
    </row>
    <row r="161" spans="1:58" s="14" customFormat="1" ht="31.9" customHeight="1" x14ac:dyDescent="0.2">
      <c r="A161" s="20" t="s">
        <v>124</v>
      </c>
      <c r="B161" s="20" t="s">
        <v>121</v>
      </c>
      <c r="C161" s="20" t="s">
        <v>122</v>
      </c>
      <c r="D161" s="49" t="s">
        <v>123</v>
      </c>
      <c r="E161" s="17"/>
      <c r="F161" s="17"/>
      <c r="G161" s="137">
        <f t="shared" si="20"/>
        <v>579470</v>
      </c>
      <c r="H161" s="122"/>
      <c r="I161" s="122">
        <f>290000+289470</f>
        <v>579470</v>
      </c>
      <c r="J161" s="122"/>
      <c r="K161" s="13"/>
    </row>
    <row r="162" spans="1:58" s="14" customFormat="1" ht="24.6" customHeight="1" x14ac:dyDescent="0.3">
      <c r="A162" s="20" t="s">
        <v>98</v>
      </c>
      <c r="B162" s="20" t="s">
        <v>41</v>
      </c>
      <c r="C162" s="20" t="s">
        <v>15</v>
      </c>
      <c r="D162" s="48" t="s">
        <v>75</v>
      </c>
      <c r="E162" s="17"/>
      <c r="F162" s="17"/>
      <c r="G162" s="136">
        <f t="shared" si="20"/>
        <v>950251</v>
      </c>
      <c r="H162" s="120"/>
      <c r="I162" s="122">
        <f>929895-38600+58956</f>
        <v>950251</v>
      </c>
      <c r="J162" s="122">
        <f>929895-38600+58956</f>
        <v>950251</v>
      </c>
      <c r="K162" s="13"/>
    </row>
    <row r="163" spans="1:58" s="64" customFormat="1" ht="99" hidden="1" customHeight="1" x14ac:dyDescent="0.2">
      <c r="A163" s="18"/>
      <c r="B163" s="18"/>
      <c r="C163" s="18"/>
      <c r="D163" s="61"/>
      <c r="E163" s="62" t="s">
        <v>203</v>
      </c>
      <c r="F163" s="62" t="s">
        <v>171</v>
      </c>
      <c r="G163" s="136">
        <f>H163+I163</f>
        <v>0</v>
      </c>
      <c r="H163" s="120">
        <f>H164+H169</f>
        <v>0</v>
      </c>
      <c r="I163" s="120">
        <f>I164+I169</f>
        <v>0</v>
      </c>
      <c r="J163" s="120">
        <f>J164+J169</f>
        <v>0</v>
      </c>
      <c r="K163" s="63"/>
    </row>
    <row r="164" spans="1:58" s="64" customFormat="1" ht="22.5" hidden="1" x14ac:dyDescent="0.2">
      <c r="A164" s="18" t="s">
        <v>52</v>
      </c>
      <c r="B164" s="18"/>
      <c r="C164" s="18"/>
      <c r="D164" s="41" t="s">
        <v>24</v>
      </c>
      <c r="E164" s="65"/>
      <c r="F164" s="65"/>
      <c r="G164" s="136">
        <f>H164+I164</f>
        <v>0</v>
      </c>
      <c r="H164" s="120">
        <f>H165</f>
        <v>0</v>
      </c>
      <c r="I164" s="120">
        <f>I165</f>
        <v>0</v>
      </c>
      <c r="J164" s="120">
        <f>J165</f>
        <v>0</v>
      </c>
      <c r="K164" s="63"/>
    </row>
    <row r="165" spans="1:58" s="64" customFormat="1" ht="22.5" hidden="1" x14ac:dyDescent="0.2">
      <c r="A165" s="18" t="s">
        <v>51</v>
      </c>
      <c r="B165" s="18"/>
      <c r="C165" s="18"/>
      <c r="D165" s="41" t="s">
        <v>24</v>
      </c>
      <c r="E165" s="65"/>
      <c r="F165" s="65"/>
      <c r="G165" s="136">
        <f t="shared" ref="G165:G195" si="29">H165+I165</f>
        <v>0</v>
      </c>
      <c r="H165" s="120">
        <f>H166+H168</f>
        <v>0</v>
      </c>
      <c r="I165" s="120">
        <f>I166+I168</f>
        <v>0</v>
      </c>
      <c r="J165" s="120">
        <f>J166+J168</f>
        <v>0</v>
      </c>
      <c r="K165" s="63"/>
    </row>
    <row r="166" spans="1:58" s="64" customFormat="1" ht="22.5" hidden="1" x14ac:dyDescent="0.2">
      <c r="A166" s="32" t="s">
        <v>163</v>
      </c>
      <c r="B166" s="32" t="s">
        <v>164</v>
      </c>
      <c r="C166" s="32" t="s">
        <v>165</v>
      </c>
      <c r="D166" s="66" t="s">
        <v>166</v>
      </c>
      <c r="E166" s="65"/>
      <c r="F166" s="65"/>
      <c r="G166" s="136">
        <f t="shared" si="29"/>
        <v>0</v>
      </c>
      <c r="H166" s="120"/>
      <c r="I166" s="120"/>
      <c r="J166" s="120"/>
      <c r="K166" s="63"/>
    </row>
    <row r="167" spans="1:58" s="68" customFormat="1" ht="56.25" hidden="1" x14ac:dyDescent="0.3">
      <c r="A167" s="32"/>
      <c r="B167" s="32"/>
      <c r="C167" s="32"/>
      <c r="D167" s="67" t="s">
        <v>170</v>
      </c>
      <c r="E167" s="12"/>
      <c r="F167" s="12"/>
      <c r="G167" s="136">
        <f t="shared" si="29"/>
        <v>0</v>
      </c>
      <c r="H167" s="120"/>
      <c r="I167" s="120"/>
      <c r="J167" s="120"/>
      <c r="K167" s="63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</row>
    <row r="168" spans="1:58" s="14" customFormat="1" ht="168.75" hidden="1" x14ac:dyDescent="0.2">
      <c r="A168" s="20" t="s">
        <v>187</v>
      </c>
      <c r="B168" s="20" t="s">
        <v>168</v>
      </c>
      <c r="C168" s="20" t="s">
        <v>35</v>
      </c>
      <c r="D168" s="24" t="s">
        <v>167</v>
      </c>
      <c r="E168" s="69"/>
      <c r="F168" s="12"/>
      <c r="G168" s="136">
        <f t="shared" si="29"/>
        <v>0</v>
      </c>
      <c r="H168" s="120"/>
      <c r="I168" s="120"/>
      <c r="J168" s="120"/>
      <c r="K168" s="13"/>
    </row>
    <row r="169" spans="1:58" s="14" customFormat="1" ht="56.25" hidden="1" x14ac:dyDescent="0.2">
      <c r="A169" s="18" t="s">
        <v>105</v>
      </c>
      <c r="B169" s="10"/>
      <c r="C169" s="10"/>
      <c r="D169" s="41" t="s">
        <v>23</v>
      </c>
      <c r="E169" s="70"/>
      <c r="F169" s="17"/>
      <c r="G169" s="138">
        <f t="shared" si="29"/>
        <v>0</v>
      </c>
      <c r="H169" s="120">
        <f t="shared" ref="H169:J170" si="30">H170</f>
        <v>0</v>
      </c>
      <c r="I169" s="120">
        <f t="shared" si="30"/>
        <v>0</v>
      </c>
      <c r="J169" s="120">
        <f t="shared" si="30"/>
        <v>0</v>
      </c>
      <c r="K169" s="13"/>
    </row>
    <row r="170" spans="1:58" s="14" customFormat="1" ht="56.25" hidden="1" x14ac:dyDescent="0.2">
      <c r="A170" s="18" t="s">
        <v>104</v>
      </c>
      <c r="B170" s="10"/>
      <c r="C170" s="10"/>
      <c r="D170" s="41" t="s">
        <v>23</v>
      </c>
      <c r="E170" s="70"/>
      <c r="F170" s="17"/>
      <c r="G170" s="138">
        <f t="shared" si="29"/>
        <v>0</v>
      </c>
      <c r="H170" s="120">
        <f t="shared" si="30"/>
        <v>0</v>
      </c>
      <c r="I170" s="120">
        <f t="shared" si="30"/>
        <v>0</v>
      </c>
      <c r="J170" s="120">
        <f t="shared" si="30"/>
        <v>0</v>
      </c>
      <c r="K170" s="13"/>
    </row>
    <row r="171" spans="1:58" s="14" customFormat="1" ht="22.5" hidden="1" x14ac:dyDescent="0.3">
      <c r="A171" s="71" t="s">
        <v>102</v>
      </c>
      <c r="B171" s="20" t="s">
        <v>90</v>
      </c>
      <c r="C171" s="20" t="s">
        <v>44</v>
      </c>
      <c r="D171" s="30" t="s">
        <v>91</v>
      </c>
      <c r="E171" s="70"/>
      <c r="F171" s="17"/>
      <c r="G171" s="138">
        <f t="shared" si="29"/>
        <v>0</v>
      </c>
      <c r="H171" s="120"/>
      <c r="I171" s="120"/>
      <c r="J171" s="120"/>
      <c r="K171" s="13"/>
    </row>
    <row r="172" spans="1:58" s="14" customFormat="1" ht="72" hidden="1" customHeight="1" x14ac:dyDescent="0.3">
      <c r="A172" s="72"/>
      <c r="B172" s="20"/>
      <c r="C172" s="73"/>
      <c r="D172" s="74"/>
      <c r="E172" s="12" t="s">
        <v>239</v>
      </c>
      <c r="F172" s="12" t="s">
        <v>240</v>
      </c>
      <c r="G172" s="136">
        <f t="shared" si="29"/>
        <v>0</v>
      </c>
      <c r="H172" s="120">
        <f t="shared" ref="H172:J173" si="31">H173</f>
        <v>0</v>
      </c>
      <c r="I172" s="120">
        <f t="shared" si="31"/>
        <v>0</v>
      </c>
      <c r="J172" s="120">
        <f t="shared" si="31"/>
        <v>0</v>
      </c>
      <c r="K172" s="13"/>
    </row>
    <row r="173" spans="1:58" s="14" customFormat="1" ht="37.5" hidden="1" x14ac:dyDescent="0.3">
      <c r="A173" s="18" t="s">
        <v>66</v>
      </c>
      <c r="B173" s="32"/>
      <c r="C173" s="75"/>
      <c r="D173" s="76" t="s">
        <v>33</v>
      </c>
      <c r="E173" s="12"/>
      <c r="F173" s="12"/>
      <c r="G173" s="136">
        <f t="shared" si="29"/>
        <v>0</v>
      </c>
      <c r="H173" s="120">
        <f t="shared" si="31"/>
        <v>0</v>
      </c>
      <c r="I173" s="120">
        <f t="shared" si="31"/>
        <v>0</v>
      </c>
      <c r="J173" s="120">
        <f t="shared" si="31"/>
        <v>0</v>
      </c>
      <c r="K173" s="13"/>
    </row>
    <row r="174" spans="1:58" s="14" customFormat="1" ht="37.5" hidden="1" x14ac:dyDescent="0.3">
      <c r="A174" s="18" t="s">
        <v>65</v>
      </c>
      <c r="B174" s="20"/>
      <c r="C174" s="73"/>
      <c r="D174" s="74" t="s">
        <v>33</v>
      </c>
      <c r="E174" s="12"/>
      <c r="F174" s="12"/>
      <c r="G174" s="136">
        <f t="shared" si="29"/>
        <v>0</v>
      </c>
      <c r="H174" s="120">
        <f>H175</f>
        <v>0</v>
      </c>
      <c r="I174" s="120">
        <f>I176</f>
        <v>0</v>
      </c>
      <c r="J174" s="120">
        <f>J176</f>
        <v>0</v>
      </c>
      <c r="K174" s="13"/>
    </row>
    <row r="175" spans="1:58" s="14" customFormat="1" ht="37.5" hidden="1" x14ac:dyDescent="0.2">
      <c r="A175" s="20" t="s">
        <v>146</v>
      </c>
      <c r="B175" s="20" t="s">
        <v>107</v>
      </c>
      <c r="C175" s="20" t="s">
        <v>13</v>
      </c>
      <c r="D175" s="21" t="s">
        <v>147</v>
      </c>
      <c r="E175" s="12"/>
      <c r="F175" s="12"/>
      <c r="G175" s="136">
        <f t="shared" si="29"/>
        <v>0</v>
      </c>
      <c r="H175" s="122"/>
      <c r="I175" s="120"/>
      <c r="J175" s="120"/>
      <c r="K175" s="13"/>
    </row>
    <row r="176" spans="1:58" s="14" customFormat="1" ht="150" hidden="1" x14ac:dyDescent="0.3">
      <c r="A176" s="20" t="s">
        <v>92</v>
      </c>
      <c r="B176" s="20" t="s">
        <v>93</v>
      </c>
      <c r="C176" s="20" t="s">
        <v>35</v>
      </c>
      <c r="D176" s="77" t="s">
        <v>94</v>
      </c>
      <c r="E176" s="12"/>
      <c r="F176" s="12"/>
      <c r="G176" s="136">
        <f t="shared" si="29"/>
        <v>0</v>
      </c>
      <c r="H176" s="120"/>
      <c r="I176" s="120"/>
      <c r="J176" s="120"/>
      <c r="K176" s="13"/>
    </row>
    <row r="177" spans="1:11" s="14" customFormat="1" ht="37.5" hidden="1" x14ac:dyDescent="0.3">
      <c r="A177" s="72"/>
      <c r="B177" s="20"/>
      <c r="C177" s="78"/>
      <c r="D177" s="74"/>
      <c r="E177" s="12" t="s">
        <v>161</v>
      </c>
      <c r="F177" s="44" t="s">
        <v>213</v>
      </c>
      <c r="G177" s="136">
        <f t="shared" si="29"/>
        <v>0</v>
      </c>
      <c r="H177" s="120">
        <f t="shared" ref="H177:J178" si="32">H178</f>
        <v>0</v>
      </c>
      <c r="I177" s="120">
        <f t="shared" si="32"/>
        <v>0</v>
      </c>
      <c r="J177" s="120">
        <f t="shared" si="32"/>
        <v>0</v>
      </c>
      <c r="K177" s="13"/>
    </row>
    <row r="178" spans="1:11" s="14" customFormat="1" ht="37.5" hidden="1" x14ac:dyDescent="0.3">
      <c r="A178" s="79" t="s">
        <v>66</v>
      </c>
      <c r="B178" s="32"/>
      <c r="C178" s="75"/>
      <c r="D178" s="76" t="s">
        <v>33</v>
      </c>
      <c r="E178" s="12"/>
      <c r="F178" s="12"/>
      <c r="G178" s="136">
        <f t="shared" si="29"/>
        <v>0</v>
      </c>
      <c r="H178" s="120">
        <f t="shared" si="32"/>
        <v>0</v>
      </c>
      <c r="I178" s="120">
        <f t="shared" si="32"/>
        <v>0</v>
      </c>
      <c r="J178" s="120">
        <f t="shared" si="32"/>
        <v>0</v>
      </c>
      <c r="K178" s="13"/>
    </row>
    <row r="179" spans="1:11" s="14" customFormat="1" ht="37.5" hidden="1" x14ac:dyDescent="0.3">
      <c r="A179" s="20" t="s">
        <v>210</v>
      </c>
      <c r="B179" s="20" t="s">
        <v>182</v>
      </c>
      <c r="C179" s="20" t="s">
        <v>189</v>
      </c>
      <c r="D179" s="34" t="s">
        <v>183</v>
      </c>
      <c r="E179" s="12"/>
      <c r="F179" s="12"/>
      <c r="G179" s="137">
        <f t="shared" si="29"/>
        <v>0</v>
      </c>
      <c r="H179" s="122"/>
      <c r="I179" s="120"/>
      <c r="J179" s="120"/>
      <c r="K179" s="13"/>
    </row>
    <row r="180" spans="1:11" s="14" customFormat="1" ht="75" hidden="1" x14ac:dyDescent="0.3">
      <c r="A180" s="20"/>
      <c r="B180" s="20"/>
      <c r="C180" s="20"/>
      <c r="D180" s="23"/>
      <c r="E180" s="12" t="s">
        <v>127</v>
      </c>
      <c r="F180" s="12"/>
      <c r="G180" s="138">
        <f t="shared" si="29"/>
        <v>0</v>
      </c>
      <c r="H180" s="120">
        <f t="shared" ref="H180:J181" si="33">H181</f>
        <v>0</v>
      </c>
      <c r="I180" s="120">
        <f t="shared" si="33"/>
        <v>0</v>
      </c>
      <c r="J180" s="120">
        <f t="shared" si="33"/>
        <v>0</v>
      </c>
      <c r="K180" s="13"/>
    </row>
    <row r="181" spans="1:11" s="14" customFormat="1" ht="37.5" hidden="1" x14ac:dyDescent="0.2">
      <c r="A181" s="18" t="s">
        <v>48</v>
      </c>
      <c r="B181" s="18"/>
      <c r="C181" s="18"/>
      <c r="D181" s="19" t="s">
        <v>18</v>
      </c>
      <c r="E181" s="12"/>
      <c r="F181" s="12"/>
      <c r="G181" s="138">
        <f t="shared" si="29"/>
        <v>0</v>
      </c>
      <c r="H181" s="120">
        <f t="shared" si="33"/>
        <v>0</v>
      </c>
      <c r="I181" s="120">
        <f t="shared" si="33"/>
        <v>0</v>
      </c>
      <c r="J181" s="120">
        <f t="shared" si="33"/>
        <v>0</v>
      </c>
      <c r="K181" s="13"/>
    </row>
    <row r="182" spans="1:11" s="14" customFormat="1" ht="37.5" hidden="1" x14ac:dyDescent="0.2">
      <c r="A182" s="20" t="s">
        <v>128</v>
      </c>
      <c r="B182" s="20" t="s">
        <v>129</v>
      </c>
      <c r="C182" s="20" t="s">
        <v>130</v>
      </c>
      <c r="D182" s="80" t="s">
        <v>131</v>
      </c>
      <c r="E182" s="12"/>
      <c r="F182" s="12"/>
      <c r="G182" s="138">
        <f t="shared" si="29"/>
        <v>0</v>
      </c>
      <c r="H182" s="120"/>
      <c r="I182" s="120"/>
      <c r="J182" s="120"/>
      <c r="K182" s="13"/>
    </row>
    <row r="183" spans="1:11" s="14" customFormat="1" ht="95.1" customHeight="1" x14ac:dyDescent="0.2">
      <c r="A183" s="20"/>
      <c r="B183" s="20"/>
      <c r="C183" s="20"/>
      <c r="D183" s="80"/>
      <c r="E183" s="145" t="s">
        <v>336</v>
      </c>
      <c r="F183" s="145" t="s">
        <v>337</v>
      </c>
      <c r="G183" s="136">
        <f t="shared" si="29"/>
        <v>250000</v>
      </c>
      <c r="H183" s="120">
        <f t="shared" ref="H183:J184" si="34">H184</f>
        <v>0</v>
      </c>
      <c r="I183" s="120">
        <f t="shared" si="34"/>
        <v>250000</v>
      </c>
      <c r="J183" s="120">
        <f t="shared" si="34"/>
        <v>250000</v>
      </c>
      <c r="K183" s="13"/>
    </row>
    <row r="184" spans="1:11" s="14" customFormat="1" ht="42.75" customHeight="1" x14ac:dyDescent="0.3">
      <c r="A184" s="79" t="s">
        <v>66</v>
      </c>
      <c r="B184" s="32"/>
      <c r="C184" s="75"/>
      <c r="D184" s="81" t="s">
        <v>33</v>
      </c>
      <c r="E184" s="12"/>
      <c r="F184" s="12"/>
      <c r="G184" s="136">
        <f t="shared" si="29"/>
        <v>250000</v>
      </c>
      <c r="H184" s="120">
        <f t="shared" si="34"/>
        <v>0</v>
      </c>
      <c r="I184" s="120">
        <f t="shared" si="34"/>
        <v>250000</v>
      </c>
      <c r="J184" s="120">
        <f t="shared" si="34"/>
        <v>250000</v>
      </c>
      <c r="K184" s="13"/>
    </row>
    <row r="185" spans="1:11" s="14" customFormat="1" ht="75" x14ac:dyDescent="0.3">
      <c r="A185" s="20" t="s">
        <v>63</v>
      </c>
      <c r="B185" s="20" t="s">
        <v>64</v>
      </c>
      <c r="C185" s="20" t="s">
        <v>4</v>
      </c>
      <c r="D185" s="30" t="s">
        <v>125</v>
      </c>
      <c r="E185" s="12"/>
      <c r="F185" s="12"/>
      <c r="G185" s="137">
        <f t="shared" si="29"/>
        <v>250000</v>
      </c>
      <c r="H185" s="120"/>
      <c r="I185" s="122">
        <v>250000</v>
      </c>
      <c r="J185" s="122">
        <v>250000</v>
      </c>
      <c r="K185" s="13"/>
    </row>
    <row r="186" spans="1:11" s="14" customFormat="1" ht="63" customHeight="1" x14ac:dyDescent="0.3">
      <c r="A186" s="20"/>
      <c r="B186" s="20"/>
      <c r="C186" s="20"/>
      <c r="D186" s="23"/>
      <c r="E186" s="12" t="s">
        <v>318</v>
      </c>
      <c r="F186" s="12" t="s">
        <v>319</v>
      </c>
      <c r="G186" s="136">
        <f t="shared" si="29"/>
        <v>18746</v>
      </c>
      <c r="H186" s="120">
        <f t="shared" ref="H186:J187" si="35">H187</f>
        <v>18746</v>
      </c>
      <c r="I186" s="120">
        <f t="shared" si="35"/>
        <v>0</v>
      </c>
      <c r="J186" s="120">
        <f t="shared" si="35"/>
        <v>0</v>
      </c>
      <c r="K186" s="13"/>
    </row>
    <row r="187" spans="1:11" s="14" customFormat="1" ht="37.5" x14ac:dyDescent="0.3">
      <c r="A187" s="79" t="s">
        <v>66</v>
      </c>
      <c r="B187" s="32"/>
      <c r="C187" s="75"/>
      <c r="D187" s="81" t="s">
        <v>33</v>
      </c>
      <c r="E187" s="12"/>
      <c r="F187" s="12"/>
      <c r="G187" s="136">
        <f t="shared" si="29"/>
        <v>18746</v>
      </c>
      <c r="H187" s="120">
        <f t="shared" si="35"/>
        <v>18746</v>
      </c>
      <c r="I187" s="120">
        <f t="shared" si="35"/>
        <v>0</v>
      </c>
      <c r="J187" s="120">
        <f t="shared" si="35"/>
        <v>0</v>
      </c>
      <c r="K187" s="13"/>
    </row>
    <row r="188" spans="1:11" s="14" customFormat="1" ht="37.5" x14ac:dyDescent="0.2">
      <c r="A188" s="20" t="s">
        <v>146</v>
      </c>
      <c r="B188" s="20" t="s">
        <v>107</v>
      </c>
      <c r="C188" s="20" t="s">
        <v>13</v>
      </c>
      <c r="D188" s="21" t="s">
        <v>147</v>
      </c>
      <c r="E188" s="12"/>
      <c r="F188" s="12"/>
      <c r="G188" s="137">
        <f t="shared" si="29"/>
        <v>18746</v>
      </c>
      <c r="H188" s="122">
        <v>18746</v>
      </c>
      <c r="I188" s="120"/>
      <c r="J188" s="120"/>
      <c r="K188" s="13"/>
    </row>
    <row r="189" spans="1:11" s="14" customFormat="1" ht="107.45" hidden="1" customHeight="1" x14ac:dyDescent="0.2">
      <c r="A189" s="20"/>
      <c r="B189" s="20"/>
      <c r="C189" s="20"/>
      <c r="D189" s="21"/>
      <c r="E189" s="82" t="s">
        <v>238</v>
      </c>
      <c r="F189" s="75" t="s">
        <v>290</v>
      </c>
      <c r="G189" s="136">
        <f t="shared" si="29"/>
        <v>0</v>
      </c>
      <c r="H189" s="120">
        <f>H190</f>
        <v>0</v>
      </c>
      <c r="I189" s="120">
        <f t="shared" ref="I189:J191" si="36">I190</f>
        <v>0</v>
      </c>
      <c r="J189" s="120">
        <f t="shared" si="36"/>
        <v>0</v>
      </c>
      <c r="K189" s="13"/>
    </row>
    <row r="190" spans="1:11" s="14" customFormat="1" ht="37.5" hidden="1" x14ac:dyDescent="0.2">
      <c r="A190" s="32" t="s">
        <v>66</v>
      </c>
      <c r="B190" s="32"/>
      <c r="C190" s="32"/>
      <c r="D190" s="83" t="s">
        <v>33</v>
      </c>
      <c r="E190" s="84"/>
      <c r="F190" s="85"/>
      <c r="G190" s="136">
        <f t="shared" si="29"/>
        <v>0</v>
      </c>
      <c r="H190" s="120">
        <f>H191</f>
        <v>0</v>
      </c>
      <c r="I190" s="120">
        <f t="shared" si="36"/>
        <v>0</v>
      </c>
      <c r="J190" s="120">
        <f t="shared" si="36"/>
        <v>0</v>
      </c>
      <c r="K190" s="13"/>
    </row>
    <row r="191" spans="1:11" s="14" customFormat="1" ht="37.5" hidden="1" x14ac:dyDescent="0.2">
      <c r="A191" s="18" t="s">
        <v>65</v>
      </c>
      <c r="B191" s="18"/>
      <c r="C191" s="18"/>
      <c r="D191" s="19" t="s">
        <v>33</v>
      </c>
      <c r="E191" s="12"/>
      <c r="F191" s="12"/>
      <c r="G191" s="136">
        <f t="shared" si="29"/>
        <v>0</v>
      </c>
      <c r="H191" s="120">
        <f>H192</f>
        <v>0</v>
      </c>
      <c r="I191" s="120">
        <f t="shared" si="36"/>
        <v>0</v>
      </c>
      <c r="J191" s="120">
        <f t="shared" si="36"/>
        <v>0</v>
      </c>
      <c r="K191" s="13"/>
    </row>
    <row r="192" spans="1:11" s="14" customFormat="1" ht="75" hidden="1" x14ac:dyDescent="0.2">
      <c r="A192" s="20" t="s">
        <v>63</v>
      </c>
      <c r="B192" s="20" t="s">
        <v>64</v>
      </c>
      <c r="C192" s="20" t="s">
        <v>4</v>
      </c>
      <c r="D192" s="21" t="s">
        <v>125</v>
      </c>
      <c r="E192" s="12"/>
      <c r="F192" s="12"/>
      <c r="G192" s="136">
        <f t="shared" si="29"/>
        <v>0</v>
      </c>
      <c r="H192" s="120"/>
      <c r="I192" s="120"/>
      <c r="J192" s="120"/>
      <c r="K192" s="13"/>
    </row>
    <row r="193" spans="1:11" s="14" customFormat="1" ht="42" hidden="1" customHeight="1" x14ac:dyDescent="0.2">
      <c r="A193" s="32" t="s">
        <v>66</v>
      </c>
      <c r="B193" s="32"/>
      <c r="C193" s="32"/>
      <c r="D193" s="86" t="s">
        <v>33</v>
      </c>
      <c r="E193" s="12"/>
      <c r="F193" s="12"/>
      <c r="G193" s="136">
        <f t="shared" si="29"/>
        <v>0</v>
      </c>
      <c r="H193" s="120">
        <f t="shared" ref="H193:J194" si="37">H194</f>
        <v>0</v>
      </c>
      <c r="I193" s="120">
        <f t="shared" si="37"/>
        <v>0</v>
      </c>
      <c r="J193" s="120">
        <f t="shared" si="37"/>
        <v>0</v>
      </c>
      <c r="K193" s="13"/>
    </row>
    <row r="194" spans="1:11" s="14" customFormat="1" ht="33" hidden="1" customHeight="1" x14ac:dyDescent="0.2">
      <c r="A194" s="18" t="s">
        <v>65</v>
      </c>
      <c r="B194" s="18"/>
      <c r="C194" s="18"/>
      <c r="D194" s="19" t="s">
        <v>33</v>
      </c>
      <c r="E194" s="12"/>
      <c r="F194" s="12"/>
      <c r="G194" s="136">
        <f t="shared" si="29"/>
        <v>0</v>
      </c>
      <c r="H194" s="120">
        <f t="shared" si="37"/>
        <v>0</v>
      </c>
      <c r="I194" s="120">
        <f t="shared" si="37"/>
        <v>0</v>
      </c>
      <c r="J194" s="120">
        <f t="shared" si="37"/>
        <v>0</v>
      </c>
      <c r="K194" s="13"/>
    </row>
    <row r="195" spans="1:11" s="14" customFormat="1" ht="22.9" hidden="1" customHeight="1" x14ac:dyDescent="0.3">
      <c r="A195" s="20" t="s">
        <v>67</v>
      </c>
      <c r="B195" s="20" t="s">
        <v>4</v>
      </c>
      <c r="C195" s="20" t="s">
        <v>5</v>
      </c>
      <c r="D195" s="30" t="s">
        <v>68</v>
      </c>
      <c r="E195" s="12"/>
      <c r="F195" s="12"/>
      <c r="G195" s="136">
        <f t="shared" si="29"/>
        <v>0</v>
      </c>
      <c r="H195" s="120"/>
      <c r="I195" s="120"/>
      <c r="J195" s="120"/>
      <c r="K195" s="13"/>
    </row>
    <row r="196" spans="1:11" s="14" customFormat="1" ht="69" hidden="1" customHeight="1" x14ac:dyDescent="0.3">
      <c r="A196" s="20"/>
      <c r="B196" s="20"/>
      <c r="C196" s="20"/>
      <c r="D196" s="30"/>
      <c r="E196" s="87" t="s">
        <v>264</v>
      </c>
      <c r="F196" s="12" t="s">
        <v>289</v>
      </c>
      <c r="G196" s="136">
        <f>G197+G200</f>
        <v>0</v>
      </c>
      <c r="H196" s="120">
        <f>H197+H200</f>
        <v>0</v>
      </c>
      <c r="I196" s="120">
        <f>I197+I200</f>
        <v>0</v>
      </c>
      <c r="J196" s="120">
        <f>J197+J200</f>
        <v>0</v>
      </c>
      <c r="K196" s="13"/>
    </row>
    <row r="197" spans="1:11" s="14" customFormat="1" ht="37.5" hidden="1" x14ac:dyDescent="0.2">
      <c r="A197" s="32" t="s">
        <v>66</v>
      </c>
      <c r="B197" s="32"/>
      <c r="C197" s="32"/>
      <c r="D197" s="86" t="s">
        <v>33</v>
      </c>
      <c r="E197" s="12"/>
      <c r="F197" s="12"/>
      <c r="G197" s="136">
        <f>H197+I197</f>
        <v>0</v>
      </c>
      <c r="H197" s="120">
        <f t="shared" ref="H197:J198" si="38">H198</f>
        <v>0</v>
      </c>
      <c r="I197" s="120">
        <f t="shared" si="38"/>
        <v>0</v>
      </c>
      <c r="J197" s="120">
        <f t="shared" si="38"/>
        <v>0</v>
      </c>
      <c r="K197" s="13"/>
    </row>
    <row r="198" spans="1:11" s="14" customFormat="1" ht="37.5" hidden="1" x14ac:dyDescent="0.2">
      <c r="A198" s="18" t="s">
        <v>65</v>
      </c>
      <c r="B198" s="18"/>
      <c r="C198" s="18"/>
      <c r="D198" s="19" t="s">
        <v>33</v>
      </c>
      <c r="E198" s="12"/>
      <c r="F198" s="12"/>
      <c r="G198" s="136">
        <f>H198+I198</f>
        <v>0</v>
      </c>
      <c r="H198" s="120">
        <f t="shared" si="38"/>
        <v>0</v>
      </c>
      <c r="I198" s="120">
        <f t="shared" si="38"/>
        <v>0</v>
      </c>
      <c r="J198" s="120">
        <f t="shared" si="38"/>
        <v>0</v>
      </c>
      <c r="K198" s="13"/>
    </row>
    <row r="199" spans="1:11" s="14" customFormat="1" ht="24" hidden="1" customHeight="1" x14ac:dyDescent="0.2">
      <c r="A199" s="71" t="s">
        <v>211</v>
      </c>
      <c r="B199" s="20" t="s">
        <v>73</v>
      </c>
      <c r="C199" s="20" t="s">
        <v>4</v>
      </c>
      <c r="D199" s="21" t="s">
        <v>74</v>
      </c>
      <c r="E199" s="29"/>
      <c r="F199" s="29"/>
      <c r="G199" s="137">
        <f>H199+I199</f>
        <v>0</v>
      </c>
      <c r="H199" s="122"/>
      <c r="I199" s="122"/>
      <c r="J199" s="122"/>
      <c r="K199" s="13"/>
    </row>
    <row r="200" spans="1:11" s="14" customFormat="1" ht="36" hidden="1" customHeight="1" x14ac:dyDescent="0.2">
      <c r="A200" s="18" t="s">
        <v>66</v>
      </c>
      <c r="B200" s="18"/>
      <c r="C200" s="18"/>
      <c r="D200" s="19" t="s">
        <v>33</v>
      </c>
      <c r="E200" s="29"/>
      <c r="F200" s="29"/>
      <c r="G200" s="137">
        <f>H200</f>
        <v>0</v>
      </c>
      <c r="H200" s="122">
        <f>H201</f>
        <v>0</v>
      </c>
      <c r="I200" s="122">
        <f>I201</f>
        <v>0</v>
      </c>
      <c r="J200" s="122">
        <f>J201</f>
        <v>0</v>
      </c>
      <c r="K200" s="13"/>
    </row>
    <row r="201" spans="1:11" s="14" customFormat="1" ht="45" hidden="1" customHeight="1" x14ac:dyDescent="0.2">
      <c r="A201" s="18" t="s">
        <v>65</v>
      </c>
      <c r="B201" s="18"/>
      <c r="C201" s="18"/>
      <c r="D201" s="19" t="s">
        <v>33</v>
      </c>
      <c r="E201" s="29"/>
      <c r="F201" s="29"/>
      <c r="G201" s="137">
        <f>H201</f>
        <v>0</v>
      </c>
      <c r="H201" s="122">
        <f>H202</f>
        <v>0</v>
      </c>
      <c r="I201" s="122"/>
      <c r="J201" s="122"/>
      <c r="K201" s="13"/>
    </row>
    <row r="202" spans="1:11" s="14" customFormat="1" ht="40.700000000000003" hidden="1" customHeight="1" x14ac:dyDescent="0.2">
      <c r="A202" s="20" t="s">
        <v>256</v>
      </c>
      <c r="B202" s="20" t="s">
        <v>257</v>
      </c>
      <c r="C202" s="20" t="s">
        <v>45</v>
      </c>
      <c r="D202" s="56" t="s">
        <v>258</v>
      </c>
      <c r="E202" s="29"/>
      <c r="F202" s="29"/>
      <c r="G202" s="137">
        <f>H202</f>
        <v>0</v>
      </c>
      <c r="H202" s="122"/>
      <c r="I202" s="122"/>
      <c r="J202" s="122"/>
      <c r="K202" s="13"/>
    </row>
    <row r="203" spans="1:11" s="14" customFormat="1" ht="111.2" hidden="1" customHeight="1" x14ac:dyDescent="0.25">
      <c r="A203" s="20"/>
      <c r="B203" s="36"/>
      <c r="C203" s="36"/>
      <c r="D203" s="88"/>
      <c r="E203" s="12" t="s">
        <v>310</v>
      </c>
      <c r="F203" s="12" t="s">
        <v>311</v>
      </c>
      <c r="G203" s="136">
        <f>H203+I203</f>
        <v>0</v>
      </c>
      <c r="H203" s="120">
        <f>H204+H208+H212+H222+H216+H219</f>
        <v>0</v>
      </c>
      <c r="I203" s="120">
        <f>I213+I222</f>
        <v>0</v>
      </c>
      <c r="J203" s="120">
        <f>J213+J222</f>
        <v>0</v>
      </c>
      <c r="K203" s="13"/>
    </row>
    <row r="204" spans="1:11" s="14" customFormat="1" ht="37.5" hidden="1" x14ac:dyDescent="0.2">
      <c r="A204" s="18" t="s">
        <v>66</v>
      </c>
      <c r="B204" s="18"/>
      <c r="C204" s="18"/>
      <c r="D204" s="19" t="s">
        <v>33</v>
      </c>
      <c r="E204" s="12"/>
      <c r="F204" s="12"/>
      <c r="G204" s="136">
        <f t="shared" ref="G204:G226" si="39">H204+I204</f>
        <v>0</v>
      </c>
      <c r="H204" s="120">
        <f>H205</f>
        <v>0</v>
      </c>
      <c r="I204" s="120"/>
      <c r="J204" s="120"/>
      <c r="K204" s="13"/>
    </row>
    <row r="205" spans="1:11" s="14" customFormat="1" ht="31.7" hidden="1" customHeight="1" x14ac:dyDescent="0.3">
      <c r="A205" s="18" t="s">
        <v>65</v>
      </c>
      <c r="B205" s="20"/>
      <c r="C205" s="73"/>
      <c r="D205" s="89" t="s">
        <v>33</v>
      </c>
      <c r="E205" s="12"/>
      <c r="F205" s="12"/>
      <c r="G205" s="136">
        <f t="shared" si="39"/>
        <v>0</v>
      </c>
      <c r="H205" s="120">
        <f>H206+H207</f>
        <v>0</v>
      </c>
      <c r="I205" s="120"/>
      <c r="J205" s="120"/>
      <c r="K205" s="13"/>
    </row>
    <row r="206" spans="1:11" s="14" customFormat="1" ht="37.5" hidden="1" x14ac:dyDescent="0.3">
      <c r="A206" s="20" t="s">
        <v>67</v>
      </c>
      <c r="B206" s="20" t="s">
        <v>4</v>
      </c>
      <c r="C206" s="20" t="s">
        <v>5</v>
      </c>
      <c r="D206" s="30" t="s">
        <v>68</v>
      </c>
      <c r="E206" s="29"/>
      <c r="F206" s="29"/>
      <c r="G206" s="137">
        <f t="shared" si="39"/>
        <v>0</v>
      </c>
      <c r="H206" s="122"/>
      <c r="I206" s="122"/>
      <c r="J206" s="122"/>
      <c r="K206" s="13"/>
    </row>
    <row r="207" spans="1:11" s="14" customFormat="1" ht="56.25" hidden="1" x14ac:dyDescent="0.3">
      <c r="A207" s="20" t="s">
        <v>95</v>
      </c>
      <c r="B207" s="20" t="s">
        <v>96</v>
      </c>
      <c r="C207" s="20" t="s">
        <v>126</v>
      </c>
      <c r="D207" s="23" t="s">
        <v>97</v>
      </c>
      <c r="E207" s="29"/>
      <c r="F207" s="29"/>
      <c r="G207" s="137">
        <f t="shared" si="39"/>
        <v>0</v>
      </c>
      <c r="H207" s="122"/>
      <c r="I207" s="122"/>
      <c r="J207" s="122"/>
      <c r="K207" s="13"/>
    </row>
    <row r="208" spans="1:11" s="14" customFormat="1" ht="22.5" hidden="1" x14ac:dyDescent="0.2">
      <c r="A208" s="18" t="s">
        <v>52</v>
      </c>
      <c r="B208" s="20"/>
      <c r="C208" s="20"/>
      <c r="D208" s="41" t="s">
        <v>24</v>
      </c>
      <c r="E208" s="29"/>
      <c r="F208" s="29"/>
      <c r="G208" s="136">
        <f t="shared" si="39"/>
        <v>0</v>
      </c>
      <c r="H208" s="124">
        <f>H209</f>
        <v>0</v>
      </c>
      <c r="I208" s="120">
        <f>I209</f>
        <v>0</v>
      </c>
      <c r="J208" s="120">
        <f>J209</f>
        <v>0</v>
      </c>
      <c r="K208" s="13"/>
    </row>
    <row r="209" spans="1:11" s="14" customFormat="1" ht="22.5" hidden="1" x14ac:dyDescent="0.2">
      <c r="A209" s="18" t="s">
        <v>51</v>
      </c>
      <c r="B209" s="20"/>
      <c r="C209" s="20"/>
      <c r="D209" s="41" t="s">
        <v>24</v>
      </c>
      <c r="E209" s="29"/>
      <c r="F209" s="29"/>
      <c r="G209" s="136">
        <f t="shared" si="39"/>
        <v>0</v>
      </c>
      <c r="H209" s="124">
        <f>H210+H211</f>
        <v>0</v>
      </c>
      <c r="I209" s="120">
        <f>I212+I210</f>
        <v>0</v>
      </c>
      <c r="J209" s="120">
        <f>J212+J210</f>
        <v>0</v>
      </c>
      <c r="K209" s="13"/>
    </row>
    <row r="210" spans="1:11" s="55" customFormat="1" ht="43.5" hidden="1" customHeight="1" x14ac:dyDescent="0.3">
      <c r="A210" s="20" t="s">
        <v>218</v>
      </c>
      <c r="B210" s="20" t="s">
        <v>217</v>
      </c>
      <c r="C210" s="20" t="s">
        <v>16</v>
      </c>
      <c r="D210" s="23" t="s">
        <v>216</v>
      </c>
      <c r="E210" s="53"/>
      <c r="F210" s="53"/>
      <c r="G210" s="137">
        <f t="shared" si="39"/>
        <v>0</v>
      </c>
      <c r="H210" s="122"/>
      <c r="I210" s="120"/>
      <c r="J210" s="120"/>
      <c r="K210" s="54"/>
    </row>
    <row r="211" spans="1:11" s="55" customFormat="1" ht="54" hidden="1" x14ac:dyDescent="0.25">
      <c r="A211" s="20" t="s">
        <v>241</v>
      </c>
      <c r="B211" s="20" t="s">
        <v>130</v>
      </c>
      <c r="C211" s="36" t="s">
        <v>199</v>
      </c>
      <c r="D211" s="90" t="s">
        <v>242</v>
      </c>
      <c r="E211" s="53"/>
      <c r="F211" s="53"/>
      <c r="G211" s="137">
        <f t="shared" si="39"/>
        <v>0</v>
      </c>
      <c r="H211" s="123"/>
      <c r="I211" s="120"/>
      <c r="J211" s="120"/>
      <c r="K211" s="54"/>
    </row>
    <row r="212" spans="1:11" s="14" customFormat="1" ht="36.75" hidden="1" customHeight="1" x14ac:dyDescent="0.2">
      <c r="A212" s="18" t="s">
        <v>48</v>
      </c>
      <c r="B212" s="18"/>
      <c r="C212" s="18"/>
      <c r="D212" s="19" t="s">
        <v>18</v>
      </c>
      <c r="E212" s="12"/>
      <c r="F212" s="12"/>
      <c r="G212" s="136">
        <f>G213</f>
        <v>0</v>
      </c>
      <c r="H212" s="120">
        <f>H213</f>
        <v>0</v>
      </c>
      <c r="I212" s="120"/>
      <c r="J212" s="120"/>
      <c r="K212" s="13"/>
    </row>
    <row r="213" spans="1:11" s="14" customFormat="1" ht="47.85" hidden="1" customHeight="1" x14ac:dyDescent="0.2">
      <c r="A213" s="18" t="s">
        <v>47</v>
      </c>
      <c r="B213" s="18"/>
      <c r="C213" s="18"/>
      <c r="D213" s="19" t="s">
        <v>18</v>
      </c>
      <c r="E213" s="29"/>
      <c r="F213" s="29"/>
      <c r="G213" s="136">
        <f t="shared" si="39"/>
        <v>0</v>
      </c>
      <c r="H213" s="120">
        <f>H214+H215</f>
        <v>0</v>
      </c>
      <c r="I213" s="120">
        <f>I214</f>
        <v>0</v>
      </c>
      <c r="J213" s="120">
        <f>J214</f>
        <v>0</v>
      </c>
      <c r="K213" s="13"/>
    </row>
    <row r="214" spans="1:11" s="14" customFormat="1" ht="37.5" hidden="1" x14ac:dyDescent="0.2">
      <c r="A214" s="71" t="s">
        <v>106</v>
      </c>
      <c r="B214" s="20" t="s">
        <v>107</v>
      </c>
      <c r="C214" s="20" t="s">
        <v>13</v>
      </c>
      <c r="D214" s="21" t="s">
        <v>147</v>
      </c>
      <c r="E214" s="29"/>
      <c r="F214" s="29"/>
      <c r="G214" s="137">
        <f t="shared" si="39"/>
        <v>0</v>
      </c>
      <c r="H214" s="122"/>
      <c r="I214" s="120"/>
      <c r="J214" s="120"/>
      <c r="K214" s="13"/>
    </row>
    <row r="215" spans="1:11" s="14" customFormat="1" ht="86.45" hidden="1" customHeight="1" x14ac:dyDescent="0.2">
      <c r="A215" s="71" t="s">
        <v>243</v>
      </c>
      <c r="B215" s="20" t="s">
        <v>244</v>
      </c>
      <c r="C215" s="36" t="s">
        <v>26</v>
      </c>
      <c r="D215" s="91" t="s">
        <v>245</v>
      </c>
      <c r="E215" s="29"/>
      <c r="F215" s="29"/>
      <c r="G215" s="137">
        <f t="shared" si="39"/>
        <v>0</v>
      </c>
      <c r="H215" s="122"/>
      <c r="I215" s="120"/>
      <c r="J215" s="120"/>
      <c r="K215" s="13"/>
    </row>
    <row r="216" spans="1:11" s="14" customFormat="1" ht="37.5" hidden="1" x14ac:dyDescent="0.2">
      <c r="A216" s="18" t="s">
        <v>27</v>
      </c>
      <c r="B216" s="18"/>
      <c r="C216" s="18"/>
      <c r="D216" s="19" t="s">
        <v>29</v>
      </c>
      <c r="E216" s="29"/>
      <c r="F216" s="29"/>
      <c r="G216" s="136">
        <f>G217</f>
        <v>0</v>
      </c>
      <c r="H216" s="120">
        <f>H217</f>
        <v>0</v>
      </c>
      <c r="I216" s="120"/>
      <c r="J216" s="120"/>
      <c r="K216" s="13"/>
    </row>
    <row r="217" spans="1:11" s="14" customFormat="1" ht="37.5" hidden="1" x14ac:dyDescent="0.2">
      <c r="A217" s="18" t="s">
        <v>28</v>
      </c>
      <c r="B217" s="18"/>
      <c r="C217" s="18"/>
      <c r="D217" s="19" t="s">
        <v>29</v>
      </c>
      <c r="E217" s="29"/>
      <c r="F217" s="29"/>
      <c r="G217" s="136">
        <f t="shared" si="39"/>
        <v>0</v>
      </c>
      <c r="H217" s="120">
        <f>H218</f>
        <v>0</v>
      </c>
      <c r="I217" s="120"/>
      <c r="J217" s="120"/>
      <c r="K217" s="13"/>
    </row>
    <row r="218" spans="1:11" s="14" customFormat="1" ht="56.25" hidden="1" x14ac:dyDescent="0.2">
      <c r="A218" s="10" t="s">
        <v>205</v>
      </c>
      <c r="B218" s="10" t="s">
        <v>42</v>
      </c>
      <c r="C218" s="10" t="s">
        <v>14</v>
      </c>
      <c r="D218" s="11" t="s">
        <v>43</v>
      </c>
      <c r="E218" s="29"/>
      <c r="F218" s="29"/>
      <c r="G218" s="137">
        <f t="shared" si="39"/>
        <v>0</v>
      </c>
      <c r="H218" s="122"/>
      <c r="I218" s="120"/>
      <c r="J218" s="120"/>
      <c r="K218" s="13"/>
    </row>
    <row r="219" spans="1:11" s="14" customFormat="1" ht="37.5" hidden="1" x14ac:dyDescent="0.2">
      <c r="A219" s="71"/>
      <c r="B219" s="20"/>
      <c r="C219" s="20"/>
      <c r="D219" s="19" t="s">
        <v>37</v>
      </c>
      <c r="E219" s="29"/>
      <c r="F219" s="29"/>
      <c r="G219" s="136">
        <f>G220</f>
        <v>0</v>
      </c>
      <c r="H219" s="120">
        <f>H220</f>
        <v>0</v>
      </c>
      <c r="I219" s="120"/>
      <c r="J219" s="120"/>
      <c r="K219" s="13"/>
    </row>
    <row r="220" spans="1:11" s="14" customFormat="1" ht="37.5" hidden="1" x14ac:dyDescent="0.2">
      <c r="A220" s="71"/>
      <c r="B220" s="20"/>
      <c r="C220" s="20"/>
      <c r="D220" s="19" t="s">
        <v>36</v>
      </c>
      <c r="E220" s="29"/>
      <c r="F220" s="29"/>
      <c r="G220" s="136">
        <f>H220+I220</f>
        <v>0</v>
      </c>
      <c r="H220" s="120">
        <f>H221</f>
        <v>0</v>
      </c>
      <c r="I220" s="120"/>
      <c r="J220" s="120"/>
      <c r="K220" s="13"/>
    </row>
    <row r="221" spans="1:11" s="14" customFormat="1" ht="60" hidden="1" customHeight="1" x14ac:dyDescent="0.2">
      <c r="A221" s="36" t="s">
        <v>246</v>
      </c>
      <c r="B221" s="36" t="s">
        <v>247</v>
      </c>
      <c r="C221" s="36" t="s">
        <v>248</v>
      </c>
      <c r="D221" s="91" t="s">
        <v>249</v>
      </c>
      <c r="E221" s="29"/>
      <c r="F221" s="29"/>
      <c r="G221" s="137">
        <f t="shared" si="39"/>
        <v>0</v>
      </c>
      <c r="H221" s="122"/>
      <c r="I221" s="120"/>
      <c r="J221" s="120"/>
      <c r="K221" s="13"/>
    </row>
    <row r="222" spans="1:11" s="14" customFormat="1" ht="72.75" hidden="1" customHeight="1" x14ac:dyDescent="0.2">
      <c r="A222" s="18" t="s">
        <v>105</v>
      </c>
      <c r="B222" s="10"/>
      <c r="C222" s="10"/>
      <c r="D222" s="19" t="s">
        <v>23</v>
      </c>
      <c r="E222" s="29"/>
      <c r="F222" s="29"/>
      <c r="G222" s="136">
        <f t="shared" si="39"/>
        <v>0</v>
      </c>
      <c r="H222" s="136">
        <f>H223</f>
        <v>0</v>
      </c>
      <c r="I222" s="136">
        <f>I223</f>
        <v>0</v>
      </c>
      <c r="J222" s="136">
        <f>J223</f>
        <v>0</v>
      </c>
      <c r="K222" s="13"/>
    </row>
    <row r="223" spans="1:11" s="14" customFormat="1" ht="60.75" hidden="1" customHeight="1" x14ac:dyDescent="0.2">
      <c r="A223" s="18" t="s">
        <v>104</v>
      </c>
      <c r="B223" s="10"/>
      <c r="C223" s="10"/>
      <c r="D223" s="19" t="s">
        <v>23</v>
      </c>
      <c r="E223" s="29"/>
      <c r="F223" s="29"/>
      <c r="G223" s="136">
        <f t="shared" si="39"/>
        <v>0</v>
      </c>
      <c r="H223" s="120">
        <f>H224+H225+H226</f>
        <v>0</v>
      </c>
      <c r="I223" s="120">
        <f>I224+I225+I226</f>
        <v>0</v>
      </c>
      <c r="J223" s="120">
        <f>J224+J225+J226</f>
        <v>0</v>
      </c>
      <c r="K223" s="13"/>
    </row>
    <row r="224" spans="1:11" s="14" customFormat="1" ht="37.5" hidden="1" x14ac:dyDescent="0.3">
      <c r="A224" s="32" t="s">
        <v>140</v>
      </c>
      <c r="B224" s="20" t="s">
        <v>77</v>
      </c>
      <c r="C224" s="20" t="s">
        <v>191</v>
      </c>
      <c r="D224" s="48" t="s">
        <v>192</v>
      </c>
      <c r="E224" s="29"/>
      <c r="F224" s="29"/>
      <c r="G224" s="136">
        <f t="shared" si="39"/>
        <v>0</v>
      </c>
      <c r="H224" s="120"/>
      <c r="I224" s="120"/>
      <c r="J224" s="120"/>
      <c r="K224" s="13"/>
    </row>
    <row r="225" spans="1:11" s="14" customFormat="1" ht="36" hidden="1" customHeight="1" x14ac:dyDescent="0.3">
      <c r="A225" s="32" t="s">
        <v>172</v>
      </c>
      <c r="B225" s="20" t="s">
        <v>173</v>
      </c>
      <c r="C225" s="20" t="s">
        <v>174</v>
      </c>
      <c r="D225" s="48" t="s">
        <v>186</v>
      </c>
      <c r="E225" s="29"/>
      <c r="F225" s="29"/>
      <c r="G225" s="137">
        <f t="shared" si="39"/>
        <v>0</v>
      </c>
      <c r="H225" s="122"/>
      <c r="I225" s="120"/>
      <c r="J225" s="120"/>
      <c r="K225" s="13"/>
    </row>
    <row r="226" spans="1:11" s="14" customFormat="1" ht="36.75" hidden="1" customHeight="1" x14ac:dyDescent="0.2">
      <c r="A226" s="32" t="s">
        <v>98</v>
      </c>
      <c r="B226" s="20" t="s">
        <v>41</v>
      </c>
      <c r="C226" s="20" t="s">
        <v>15</v>
      </c>
      <c r="D226" s="92" t="s">
        <v>75</v>
      </c>
      <c r="E226" s="29"/>
      <c r="F226" s="29"/>
      <c r="G226" s="136">
        <f t="shared" si="39"/>
        <v>0</v>
      </c>
      <c r="H226" s="120"/>
      <c r="I226" s="120"/>
      <c r="J226" s="120"/>
      <c r="K226" s="13"/>
    </row>
    <row r="227" spans="1:11" s="95" customFormat="1" ht="57.75" hidden="1" customHeight="1" x14ac:dyDescent="0.3">
      <c r="A227" s="32"/>
      <c r="B227" s="32"/>
      <c r="C227" s="32"/>
      <c r="D227" s="93"/>
      <c r="E227" s="12" t="s">
        <v>184</v>
      </c>
      <c r="F227" s="12" t="s">
        <v>185</v>
      </c>
      <c r="G227" s="136">
        <f>H227+I227</f>
        <v>0</v>
      </c>
      <c r="H227" s="120">
        <f>H228</f>
        <v>0</v>
      </c>
      <c r="I227" s="120">
        <f t="shared" ref="I227:J229" si="40">I228</f>
        <v>0</v>
      </c>
      <c r="J227" s="120">
        <f t="shared" si="40"/>
        <v>0</v>
      </c>
      <c r="K227" s="94"/>
    </row>
    <row r="228" spans="1:11" s="3" customFormat="1" ht="33.6" hidden="1" customHeight="1" x14ac:dyDescent="0.2">
      <c r="A228" s="18" t="s">
        <v>66</v>
      </c>
      <c r="B228" s="18"/>
      <c r="C228" s="18"/>
      <c r="D228" s="19" t="s">
        <v>33</v>
      </c>
      <c r="E228" s="29"/>
      <c r="F228" s="29"/>
      <c r="G228" s="136">
        <f>H228+I228</f>
        <v>0</v>
      </c>
      <c r="H228" s="120">
        <f>H229</f>
        <v>0</v>
      </c>
      <c r="I228" s="120">
        <f t="shared" si="40"/>
        <v>0</v>
      </c>
      <c r="J228" s="120">
        <f t="shared" si="40"/>
        <v>0</v>
      </c>
      <c r="K228" s="31"/>
    </row>
    <row r="229" spans="1:11" s="3" customFormat="1" ht="37.5" hidden="1" x14ac:dyDescent="0.2">
      <c r="A229" s="18" t="s">
        <v>65</v>
      </c>
      <c r="B229" s="18"/>
      <c r="C229" s="18"/>
      <c r="D229" s="19" t="s">
        <v>33</v>
      </c>
      <c r="E229" s="29"/>
      <c r="F229" s="29"/>
      <c r="G229" s="136">
        <f>H229+I229</f>
        <v>0</v>
      </c>
      <c r="H229" s="120">
        <f>H230</f>
        <v>0</v>
      </c>
      <c r="I229" s="120">
        <f t="shared" si="40"/>
        <v>0</v>
      </c>
      <c r="J229" s="120">
        <f t="shared" si="40"/>
        <v>0</v>
      </c>
      <c r="K229" s="31"/>
    </row>
    <row r="230" spans="1:11" s="3" customFormat="1" ht="22.5" hidden="1" x14ac:dyDescent="0.2">
      <c r="A230" s="20" t="s">
        <v>133</v>
      </c>
      <c r="B230" s="20" t="s">
        <v>73</v>
      </c>
      <c r="C230" s="20" t="s">
        <v>4</v>
      </c>
      <c r="D230" s="21" t="s">
        <v>74</v>
      </c>
      <c r="E230" s="29"/>
      <c r="F230" s="29"/>
      <c r="G230" s="136">
        <f>H230+I230</f>
        <v>0</v>
      </c>
      <c r="H230" s="120"/>
      <c r="I230" s="120"/>
      <c r="J230" s="120"/>
      <c r="K230" s="31"/>
    </row>
    <row r="231" spans="1:11" s="14" customFormat="1" ht="78" hidden="1" customHeight="1" x14ac:dyDescent="0.3">
      <c r="A231" s="71"/>
      <c r="B231" s="20"/>
      <c r="C231" s="20"/>
      <c r="D231" s="30"/>
      <c r="E231" s="12" t="s">
        <v>196</v>
      </c>
      <c r="F231" s="12" t="s">
        <v>197</v>
      </c>
      <c r="G231" s="136">
        <f t="shared" ref="G231:G236" si="41">H231+I231</f>
        <v>0</v>
      </c>
      <c r="H231" s="120">
        <f>H232+H234+H239+H237</f>
        <v>0</v>
      </c>
      <c r="I231" s="120">
        <f>I232+I234+I239+I237</f>
        <v>0</v>
      </c>
      <c r="J231" s="120">
        <f>J232+J234+J239+J237</f>
        <v>0</v>
      </c>
      <c r="K231" s="13"/>
    </row>
    <row r="232" spans="1:11" s="14" customFormat="1" ht="37.5" hidden="1" x14ac:dyDescent="0.2">
      <c r="A232" s="18" t="s">
        <v>66</v>
      </c>
      <c r="B232" s="18"/>
      <c r="C232" s="18"/>
      <c r="D232" s="19" t="s">
        <v>33</v>
      </c>
      <c r="E232" s="12"/>
      <c r="F232" s="12"/>
      <c r="G232" s="136">
        <f t="shared" si="41"/>
        <v>0</v>
      </c>
      <c r="H232" s="120">
        <f>H233</f>
        <v>0</v>
      </c>
      <c r="I232" s="120">
        <f>I233</f>
        <v>0</v>
      </c>
      <c r="J232" s="120">
        <f>J233</f>
        <v>0</v>
      </c>
      <c r="K232" s="13"/>
    </row>
    <row r="233" spans="1:11" s="97" customFormat="1" ht="37.5" hidden="1" x14ac:dyDescent="0.3">
      <c r="A233" s="71" t="s">
        <v>188</v>
      </c>
      <c r="B233" s="20" t="s">
        <v>189</v>
      </c>
      <c r="C233" s="20" t="s">
        <v>182</v>
      </c>
      <c r="D233" s="34" t="s">
        <v>183</v>
      </c>
      <c r="E233" s="12"/>
      <c r="F233" s="12"/>
      <c r="G233" s="136">
        <f t="shared" si="41"/>
        <v>0</v>
      </c>
      <c r="H233" s="120"/>
      <c r="I233" s="120"/>
      <c r="J233" s="120"/>
      <c r="K233" s="96"/>
    </row>
    <row r="234" spans="1:11" s="97" customFormat="1" ht="22.5" hidden="1" x14ac:dyDescent="0.2">
      <c r="A234" s="18" t="s">
        <v>52</v>
      </c>
      <c r="B234" s="10"/>
      <c r="C234" s="10"/>
      <c r="D234" s="41" t="s">
        <v>24</v>
      </c>
      <c r="E234" s="12"/>
      <c r="F234" s="12"/>
      <c r="G234" s="136">
        <f t="shared" si="41"/>
        <v>0</v>
      </c>
      <c r="H234" s="120">
        <f t="shared" ref="H234:J235" si="42">H235</f>
        <v>0</v>
      </c>
      <c r="I234" s="120">
        <f t="shared" si="42"/>
        <v>0</v>
      </c>
      <c r="J234" s="120">
        <f t="shared" si="42"/>
        <v>0</v>
      </c>
      <c r="K234" s="96"/>
    </row>
    <row r="235" spans="1:11" s="97" customFormat="1" ht="22.5" hidden="1" x14ac:dyDescent="0.2">
      <c r="A235" s="18" t="s">
        <v>51</v>
      </c>
      <c r="B235" s="10"/>
      <c r="C235" s="10"/>
      <c r="D235" s="41" t="s">
        <v>24</v>
      </c>
      <c r="E235" s="12"/>
      <c r="F235" s="12"/>
      <c r="G235" s="136">
        <f t="shared" si="41"/>
        <v>0</v>
      </c>
      <c r="H235" s="120">
        <f>H236</f>
        <v>0</v>
      </c>
      <c r="I235" s="120">
        <f t="shared" si="42"/>
        <v>0</v>
      </c>
      <c r="J235" s="120">
        <f t="shared" si="42"/>
        <v>0</v>
      </c>
      <c r="K235" s="96"/>
    </row>
    <row r="236" spans="1:11" s="97" customFormat="1" ht="94.7" hidden="1" customHeight="1" x14ac:dyDescent="0.3">
      <c r="A236" s="20" t="s">
        <v>53</v>
      </c>
      <c r="B236" s="20" t="s">
        <v>26</v>
      </c>
      <c r="C236" s="20" t="s">
        <v>16</v>
      </c>
      <c r="D236" s="23" t="s">
        <v>54</v>
      </c>
      <c r="E236" s="12"/>
      <c r="F236" s="12"/>
      <c r="G236" s="136">
        <f t="shared" si="41"/>
        <v>0</v>
      </c>
      <c r="H236" s="120"/>
      <c r="I236" s="120"/>
      <c r="J236" s="120"/>
      <c r="K236" s="96"/>
    </row>
    <row r="237" spans="1:11" s="14" customFormat="1" ht="46.5" hidden="1" customHeight="1" x14ac:dyDescent="0.2">
      <c r="A237" s="98" t="s">
        <v>47</v>
      </c>
      <c r="B237" s="51"/>
      <c r="C237" s="51"/>
      <c r="D237" s="83" t="s">
        <v>18</v>
      </c>
      <c r="E237" s="12"/>
      <c r="F237" s="12"/>
      <c r="G237" s="136">
        <f t="shared" ref="G237:G246" si="43">H237+I237</f>
        <v>0</v>
      </c>
      <c r="H237" s="120">
        <f>H238</f>
        <v>0</v>
      </c>
      <c r="I237" s="120">
        <f>I238</f>
        <v>0</v>
      </c>
      <c r="J237" s="120">
        <f>J238</f>
        <v>0</v>
      </c>
      <c r="K237" s="13"/>
    </row>
    <row r="238" spans="1:11" s="14" customFormat="1" ht="80.45" hidden="1" customHeight="1" x14ac:dyDescent="0.25">
      <c r="A238" s="71" t="s">
        <v>198</v>
      </c>
      <c r="B238" s="20" t="s">
        <v>201</v>
      </c>
      <c r="C238" s="36" t="s">
        <v>199</v>
      </c>
      <c r="D238" s="99" t="s">
        <v>200</v>
      </c>
      <c r="E238" s="12"/>
      <c r="F238" s="12"/>
      <c r="G238" s="136">
        <f t="shared" si="43"/>
        <v>0</v>
      </c>
      <c r="H238" s="120"/>
      <c r="I238" s="120"/>
      <c r="J238" s="120"/>
      <c r="K238" s="13"/>
    </row>
    <row r="239" spans="1:11" s="14" customFormat="1" ht="72.75" hidden="1" customHeight="1" x14ac:dyDescent="0.2">
      <c r="A239" s="18" t="s">
        <v>105</v>
      </c>
      <c r="B239" s="10"/>
      <c r="C239" s="10"/>
      <c r="D239" s="19" t="s">
        <v>23</v>
      </c>
      <c r="E239" s="29"/>
      <c r="F239" s="29"/>
      <c r="G239" s="136">
        <f t="shared" si="43"/>
        <v>0</v>
      </c>
      <c r="H239" s="136">
        <f>H240</f>
        <v>0</v>
      </c>
      <c r="I239" s="136">
        <f>I240</f>
        <v>0</v>
      </c>
      <c r="J239" s="136">
        <f>J240</f>
        <v>0</v>
      </c>
      <c r="K239" s="13"/>
    </row>
    <row r="240" spans="1:11" s="14" customFormat="1" ht="53.1" hidden="1" customHeight="1" x14ac:dyDescent="0.2">
      <c r="A240" s="18" t="s">
        <v>104</v>
      </c>
      <c r="B240" s="10"/>
      <c r="C240" s="10"/>
      <c r="D240" s="19" t="s">
        <v>23</v>
      </c>
      <c r="E240" s="29"/>
      <c r="F240" s="29"/>
      <c r="G240" s="136">
        <f t="shared" si="43"/>
        <v>0</v>
      </c>
      <c r="H240" s="120">
        <f>H241+H242+H243+H244+H245+H246</f>
        <v>0</v>
      </c>
      <c r="I240" s="120">
        <f>I241+I242+I243+I244+I245+I246</f>
        <v>0</v>
      </c>
      <c r="J240" s="120">
        <f>J241+J242+J243+J244+J245+J246</f>
        <v>0</v>
      </c>
      <c r="K240" s="13"/>
    </row>
    <row r="241" spans="1:11" s="14" customFormat="1" ht="37.5" hidden="1" x14ac:dyDescent="0.3">
      <c r="A241" s="20" t="s">
        <v>140</v>
      </c>
      <c r="B241" s="20" t="s">
        <v>77</v>
      </c>
      <c r="C241" s="20" t="s">
        <v>191</v>
      </c>
      <c r="D241" s="48" t="s">
        <v>192</v>
      </c>
      <c r="E241" s="29"/>
      <c r="F241" s="29"/>
      <c r="G241" s="136">
        <f t="shared" si="43"/>
        <v>0</v>
      </c>
      <c r="H241" s="120"/>
      <c r="I241" s="120"/>
      <c r="J241" s="120"/>
      <c r="K241" s="13"/>
    </row>
    <row r="242" spans="1:11" s="14" customFormat="1" ht="36" hidden="1" customHeight="1" x14ac:dyDescent="0.3">
      <c r="A242" s="20" t="s">
        <v>141</v>
      </c>
      <c r="B242" s="20" t="s">
        <v>79</v>
      </c>
      <c r="C242" s="20" t="s">
        <v>15</v>
      </c>
      <c r="D242" s="48" t="s">
        <v>80</v>
      </c>
      <c r="E242" s="29"/>
      <c r="F242" s="29"/>
      <c r="G242" s="136">
        <f t="shared" si="43"/>
        <v>0</v>
      </c>
      <c r="H242" s="120"/>
      <c r="I242" s="120"/>
      <c r="J242" s="120"/>
      <c r="K242" s="13"/>
    </row>
    <row r="243" spans="1:11" s="14" customFormat="1" ht="36" hidden="1" customHeight="1" x14ac:dyDescent="0.2">
      <c r="A243" s="20" t="s">
        <v>142</v>
      </c>
      <c r="B243" s="20" t="s">
        <v>81</v>
      </c>
      <c r="C243" s="20" t="s">
        <v>15</v>
      </c>
      <c r="D243" s="21" t="s">
        <v>82</v>
      </c>
      <c r="E243" s="29"/>
      <c r="F243" s="29"/>
      <c r="G243" s="136">
        <f t="shared" si="43"/>
        <v>0</v>
      </c>
      <c r="H243" s="120"/>
      <c r="I243" s="120"/>
      <c r="J243" s="120"/>
      <c r="K243" s="13"/>
    </row>
    <row r="244" spans="1:11" s="14" customFormat="1" ht="36" hidden="1" customHeight="1" x14ac:dyDescent="0.2">
      <c r="A244" s="20" t="s">
        <v>143</v>
      </c>
      <c r="B244" s="20" t="s">
        <v>144</v>
      </c>
      <c r="C244" s="20" t="s">
        <v>15</v>
      </c>
      <c r="D244" s="21" t="s">
        <v>145</v>
      </c>
      <c r="E244" s="29"/>
      <c r="F244" s="29"/>
      <c r="G244" s="136">
        <f t="shared" si="43"/>
        <v>0</v>
      </c>
      <c r="H244" s="120"/>
      <c r="I244" s="120"/>
      <c r="J244" s="120"/>
      <c r="K244" s="13"/>
    </row>
    <row r="245" spans="1:11" s="14" customFormat="1" ht="35.450000000000003" hidden="1" customHeight="1" x14ac:dyDescent="0.25">
      <c r="A245" s="20" t="s">
        <v>140</v>
      </c>
      <c r="B245" s="36" t="s">
        <v>77</v>
      </c>
      <c r="C245" s="36" t="s">
        <v>191</v>
      </c>
      <c r="D245" s="88" t="s">
        <v>192</v>
      </c>
      <c r="E245" s="29"/>
      <c r="F245" s="29"/>
      <c r="G245" s="136">
        <f>H245+I245</f>
        <v>0</v>
      </c>
      <c r="H245" s="120"/>
      <c r="I245" s="120"/>
      <c r="J245" s="120"/>
      <c r="K245" s="13"/>
    </row>
    <row r="246" spans="1:11" s="14" customFormat="1" ht="36" hidden="1" x14ac:dyDescent="0.2">
      <c r="A246" s="20" t="s">
        <v>98</v>
      </c>
      <c r="B246" s="36" t="s">
        <v>41</v>
      </c>
      <c r="C246" s="36" t="s">
        <v>15</v>
      </c>
      <c r="D246" s="100" t="s">
        <v>75</v>
      </c>
      <c r="E246" s="29"/>
      <c r="F246" s="29"/>
      <c r="G246" s="136">
        <f t="shared" si="43"/>
        <v>0</v>
      </c>
      <c r="H246" s="120"/>
      <c r="I246" s="120"/>
      <c r="J246" s="120"/>
      <c r="K246" s="13"/>
    </row>
    <row r="247" spans="1:11" s="14" customFormat="1" ht="78.75" customHeight="1" x14ac:dyDescent="0.2">
      <c r="A247" s="20"/>
      <c r="B247" s="36"/>
      <c r="C247" s="36"/>
      <c r="D247" s="100"/>
      <c r="E247" s="12" t="s">
        <v>286</v>
      </c>
      <c r="F247" s="12" t="s">
        <v>288</v>
      </c>
      <c r="G247" s="120">
        <f t="shared" ref="G247:J248" si="44">G248</f>
        <v>286000</v>
      </c>
      <c r="H247" s="120">
        <f t="shared" si="44"/>
        <v>286000</v>
      </c>
      <c r="I247" s="120">
        <f t="shared" si="44"/>
        <v>0</v>
      </c>
      <c r="J247" s="120">
        <f t="shared" si="44"/>
        <v>0</v>
      </c>
      <c r="K247" s="13"/>
    </row>
    <row r="248" spans="1:11" s="14" customFormat="1" ht="36.75" customHeight="1" x14ac:dyDescent="0.2">
      <c r="A248" s="18" t="s">
        <v>66</v>
      </c>
      <c r="B248" s="32"/>
      <c r="C248" s="33"/>
      <c r="D248" s="19" t="s">
        <v>33</v>
      </c>
      <c r="E248" s="29"/>
      <c r="F248" s="29"/>
      <c r="G248" s="120">
        <f t="shared" si="44"/>
        <v>286000</v>
      </c>
      <c r="H248" s="120">
        <f>H249</f>
        <v>286000</v>
      </c>
      <c r="I248" s="120">
        <f t="shared" si="44"/>
        <v>0</v>
      </c>
      <c r="J248" s="120">
        <f t="shared" si="44"/>
        <v>0</v>
      </c>
      <c r="K248" s="13"/>
    </row>
    <row r="249" spans="1:11" s="14" customFormat="1" ht="36.75" customHeight="1" x14ac:dyDescent="0.2">
      <c r="A249" s="18" t="s">
        <v>65</v>
      </c>
      <c r="B249" s="18"/>
      <c r="C249" s="18"/>
      <c r="D249" s="19" t="s">
        <v>33</v>
      </c>
      <c r="E249" s="29"/>
      <c r="F249" s="29"/>
      <c r="G249" s="120">
        <f>G250</f>
        <v>286000</v>
      </c>
      <c r="H249" s="120">
        <f>H250</f>
        <v>286000</v>
      </c>
      <c r="I249" s="120">
        <f>I250</f>
        <v>0</v>
      </c>
      <c r="J249" s="120">
        <f>J250</f>
        <v>0</v>
      </c>
      <c r="K249" s="13"/>
    </row>
    <row r="250" spans="1:11" s="14" customFormat="1" ht="57.2" customHeight="1" x14ac:dyDescent="0.3">
      <c r="A250" s="20" t="s">
        <v>63</v>
      </c>
      <c r="B250" s="20" t="s">
        <v>64</v>
      </c>
      <c r="C250" s="20" t="s">
        <v>4</v>
      </c>
      <c r="D250" s="30" t="s">
        <v>125</v>
      </c>
      <c r="E250" s="29"/>
      <c r="F250" s="29"/>
      <c r="G250" s="137">
        <f>H250+I250</f>
        <v>286000</v>
      </c>
      <c r="H250" s="122">
        <v>286000</v>
      </c>
      <c r="I250" s="120"/>
      <c r="J250" s="120"/>
      <c r="K250" s="13"/>
    </row>
    <row r="251" spans="1:11" s="14" customFormat="1" ht="76.7" customHeight="1" x14ac:dyDescent="0.2">
      <c r="A251" s="20"/>
      <c r="B251" s="36"/>
      <c r="C251" s="36"/>
      <c r="D251" s="100"/>
      <c r="E251" s="12" t="s">
        <v>312</v>
      </c>
      <c r="F251" s="44" t="s">
        <v>287</v>
      </c>
      <c r="G251" s="120">
        <f>H251+I251</f>
        <v>92000</v>
      </c>
      <c r="H251" s="120">
        <f>H252+H255</f>
        <v>92000</v>
      </c>
      <c r="I251" s="120">
        <f>I252</f>
        <v>0</v>
      </c>
      <c r="J251" s="120">
        <f>J252</f>
        <v>0</v>
      </c>
      <c r="K251" s="13"/>
    </row>
    <row r="252" spans="1:11" s="14" customFormat="1" ht="37.5" x14ac:dyDescent="0.2">
      <c r="A252" s="18" t="s">
        <v>66</v>
      </c>
      <c r="B252" s="32"/>
      <c r="C252" s="33"/>
      <c r="D252" s="19" t="s">
        <v>33</v>
      </c>
      <c r="E252" s="29"/>
      <c r="F252" s="29"/>
      <c r="G252" s="120">
        <f t="shared" ref="G252:I253" si="45">G253</f>
        <v>72000</v>
      </c>
      <c r="H252" s="120">
        <f t="shared" si="45"/>
        <v>72000</v>
      </c>
      <c r="I252" s="120">
        <f t="shared" si="45"/>
        <v>0</v>
      </c>
      <c r="J252" s="120"/>
      <c r="K252" s="13"/>
    </row>
    <row r="253" spans="1:11" s="14" customFormat="1" ht="37.5" x14ac:dyDescent="0.2">
      <c r="A253" s="18" t="s">
        <v>65</v>
      </c>
      <c r="B253" s="18"/>
      <c r="C253" s="18"/>
      <c r="D253" s="19" t="s">
        <v>33</v>
      </c>
      <c r="E253" s="29"/>
      <c r="F253" s="29"/>
      <c r="G253" s="122">
        <f t="shared" si="45"/>
        <v>72000</v>
      </c>
      <c r="H253" s="122">
        <f t="shared" si="45"/>
        <v>72000</v>
      </c>
      <c r="I253" s="120">
        <f t="shared" si="45"/>
        <v>0</v>
      </c>
      <c r="J253" s="120">
        <f>J254</f>
        <v>0</v>
      </c>
      <c r="K253" s="13"/>
    </row>
    <row r="254" spans="1:11" s="14" customFormat="1" x14ac:dyDescent="0.3">
      <c r="A254" s="20" t="s">
        <v>281</v>
      </c>
      <c r="B254" s="20" t="s">
        <v>90</v>
      </c>
      <c r="C254" s="20" t="s">
        <v>44</v>
      </c>
      <c r="D254" s="30" t="s">
        <v>91</v>
      </c>
      <c r="E254" s="29"/>
      <c r="F254" s="29"/>
      <c r="G254" s="137">
        <f>H254+I254</f>
        <v>72000</v>
      </c>
      <c r="H254" s="122">
        <v>72000</v>
      </c>
      <c r="I254" s="120"/>
      <c r="J254" s="120"/>
      <c r="K254" s="13"/>
    </row>
    <row r="255" spans="1:11" s="14" customFormat="1" ht="56.25" x14ac:dyDescent="0.3">
      <c r="A255" s="32" t="s">
        <v>105</v>
      </c>
      <c r="B255" s="20"/>
      <c r="C255" s="20"/>
      <c r="D255" s="101" t="s">
        <v>23</v>
      </c>
      <c r="E255" s="29"/>
      <c r="F255" s="29"/>
      <c r="G255" s="136">
        <f>G256</f>
        <v>20000</v>
      </c>
      <c r="H255" s="120">
        <f>H256</f>
        <v>20000</v>
      </c>
      <c r="I255" s="120"/>
      <c r="J255" s="120"/>
      <c r="K255" s="13"/>
    </row>
    <row r="256" spans="1:11" s="14" customFormat="1" ht="56.25" x14ac:dyDescent="0.3">
      <c r="A256" s="32" t="s">
        <v>104</v>
      </c>
      <c r="B256" s="20"/>
      <c r="C256" s="20"/>
      <c r="D256" s="101" t="s">
        <v>23</v>
      </c>
      <c r="E256" s="29"/>
      <c r="F256" s="29"/>
      <c r="G256" s="136">
        <f>G257</f>
        <v>20000</v>
      </c>
      <c r="H256" s="120">
        <f>H257</f>
        <v>20000</v>
      </c>
      <c r="I256" s="120"/>
      <c r="J256" s="120"/>
      <c r="K256" s="13"/>
    </row>
    <row r="257" spans="1:59" s="14" customFormat="1" x14ac:dyDescent="0.3">
      <c r="A257" s="20" t="s">
        <v>102</v>
      </c>
      <c r="B257" s="20" t="s">
        <v>90</v>
      </c>
      <c r="C257" s="20" t="s">
        <v>44</v>
      </c>
      <c r="D257" s="30" t="s">
        <v>91</v>
      </c>
      <c r="E257" s="29"/>
      <c r="F257" s="29"/>
      <c r="G257" s="137">
        <f>H257</f>
        <v>20000</v>
      </c>
      <c r="H257" s="122">
        <v>20000</v>
      </c>
      <c r="I257" s="120"/>
      <c r="J257" s="120"/>
      <c r="K257" s="13"/>
    </row>
    <row r="258" spans="1:59" s="14" customFormat="1" ht="114.4" customHeight="1" x14ac:dyDescent="0.2">
      <c r="A258" s="20"/>
      <c r="B258" s="36"/>
      <c r="C258" s="36"/>
      <c r="D258" s="100"/>
      <c r="E258" s="12" t="s">
        <v>334</v>
      </c>
      <c r="F258" s="12" t="s">
        <v>317</v>
      </c>
      <c r="G258" s="120">
        <f t="shared" ref="G258:G266" si="46">H258+I258</f>
        <v>130000</v>
      </c>
      <c r="H258" s="120">
        <f>H259</f>
        <v>130000</v>
      </c>
      <c r="I258" s="120"/>
      <c r="J258" s="120"/>
      <c r="K258" s="13"/>
    </row>
    <row r="259" spans="1:59" s="14" customFormat="1" ht="37.5" x14ac:dyDescent="0.2">
      <c r="A259" s="18" t="s">
        <v>66</v>
      </c>
      <c r="B259" s="32"/>
      <c r="C259" s="33"/>
      <c r="D259" s="19" t="s">
        <v>33</v>
      </c>
      <c r="E259" s="29"/>
      <c r="F259" s="29"/>
      <c r="G259" s="120">
        <f t="shared" si="46"/>
        <v>130000</v>
      </c>
      <c r="H259" s="120">
        <f>H260</f>
        <v>130000</v>
      </c>
      <c r="I259" s="120"/>
      <c r="J259" s="120"/>
      <c r="K259" s="13"/>
    </row>
    <row r="260" spans="1:59" s="14" customFormat="1" ht="37.5" x14ac:dyDescent="0.2">
      <c r="A260" s="18" t="s">
        <v>65</v>
      </c>
      <c r="B260" s="18"/>
      <c r="C260" s="18"/>
      <c r="D260" s="19" t="s">
        <v>33</v>
      </c>
      <c r="E260" s="29"/>
      <c r="F260" s="29"/>
      <c r="G260" s="120">
        <f t="shared" si="46"/>
        <v>130000</v>
      </c>
      <c r="H260" s="120">
        <f>H261</f>
        <v>130000</v>
      </c>
      <c r="I260" s="120"/>
      <c r="J260" s="120"/>
      <c r="K260" s="13"/>
    </row>
    <row r="261" spans="1:59" s="14" customFormat="1" ht="30.75" customHeight="1" x14ac:dyDescent="0.3">
      <c r="A261" s="20" t="s">
        <v>133</v>
      </c>
      <c r="B261" s="20" t="s">
        <v>73</v>
      </c>
      <c r="C261" s="20" t="s">
        <v>4</v>
      </c>
      <c r="D261" s="30" t="s">
        <v>74</v>
      </c>
      <c r="E261" s="29"/>
      <c r="F261" s="29"/>
      <c r="G261" s="120">
        <f t="shared" si="46"/>
        <v>130000</v>
      </c>
      <c r="H261" s="122">
        <v>130000</v>
      </c>
      <c r="I261" s="120"/>
      <c r="J261" s="120"/>
      <c r="K261" s="13"/>
    </row>
    <row r="262" spans="1:59" s="14" customFormat="1" ht="93.75" customHeight="1" x14ac:dyDescent="0.3">
      <c r="A262" s="20"/>
      <c r="B262" s="20"/>
      <c r="C262" s="20"/>
      <c r="D262" s="30"/>
      <c r="E262" s="145" t="s">
        <v>333</v>
      </c>
      <c r="F262" s="145" t="s">
        <v>316</v>
      </c>
      <c r="G262" s="120">
        <f t="shared" si="46"/>
        <v>1132900</v>
      </c>
      <c r="H262" s="120">
        <f>H263+H267</f>
        <v>332900</v>
      </c>
      <c r="I262" s="120">
        <f>I263+I267</f>
        <v>800000</v>
      </c>
      <c r="J262" s="120">
        <f>J263+J267</f>
        <v>800000</v>
      </c>
      <c r="K262" s="13"/>
    </row>
    <row r="263" spans="1:59" s="14" customFormat="1" ht="42.75" customHeight="1" x14ac:dyDescent="0.3">
      <c r="A263" s="20" t="s">
        <v>66</v>
      </c>
      <c r="B263" s="20"/>
      <c r="C263" s="20"/>
      <c r="D263" s="101" t="s">
        <v>33</v>
      </c>
      <c r="E263" s="29"/>
      <c r="F263" s="29"/>
      <c r="G263" s="120">
        <f t="shared" si="46"/>
        <v>1132900</v>
      </c>
      <c r="H263" s="120">
        <f>H264</f>
        <v>332900</v>
      </c>
      <c r="I263" s="120">
        <f>I264</f>
        <v>800000</v>
      </c>
      <c r="J263" s="120">
        <f>J264</f>
        <v>800000</v>
      </c>
      <c r="K263" s="13"/>
    </row>
    <row r="264" spans="1:59" s="105" customFormat="1" ht="47.25" customHeight="1" x14ac:dyDescent="0.2">
      <c r="A264" s="102" t="s">
        <v>65</v>
      </c>
      <c r="B264" s="102"/>
      <c r="C264" s="102"/>
      <c r="D264" s="19" t="s">
        <v>33</v>
      </c>
      <c r="E264" s="103"/>
      <c r="F264" s="103"/>
      <c r="G264" s="120">
        <f t="shared" si="46"/>
        <v>1132900</v>
      </c>
      <c r="H264" s="120">
        <f>H265+H266</f>
        <v>332900</v>
      </c>
      <c r="I264" s="120">
        <f>I265+I266</f>
        <v>800000</v>
      </c>
      <c r="J264" s="120">
        <f>J265+J266</f>
        <v>800000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104"/>
    </row>
    <row r="265" spans="1:59" s="111" customFormat="1" ht="29.85" customHeight="1" x14ac:dyDescent="0.3">
      <c r="A265" s="149" t="s">
        <v>133</v>
      </c>
      <c r="B265" s="149" t="s">
        <v>73</v>
      </c>
      <c r="C265" s="149" t="s">
        <v>4</v>
      </c>
      <c r="D265" s="150" t="s">
        <v>74</v>
      </c>
      <c r="E265" s="108"/>
      <c r="F265" s="108"/>
      <c r="G265" s="120">
        <f t="shared" si="46"/>
        <v>82900</v>
      </c>
      <c r="H265" s="126">
        <v>82900</v>
      </c>
      <c r="I265" s="126"/>
      <c r="J265" s="126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  <c r="BA265" s="109"/>
      <c r="BB265" s="109"/>
      <c r="BC265" s="109"/>
      <c r="BD265" s="109"/>
      <c r="BE265" s="109"/>
      <c r="BF265" s="109"/>
      <c r="BG265" s="110"/>
    </row>
    <row r="266" spans="1:59" s="109" customFormat="1" ht="60" customHeight="1" x14ac:dyDescent="0.2">
      <c r="A266" s="106" t="s">
        <v>63</v>
      </c>
      <c r="B266" s="102">
        <v>9800</v>
      </c>
      <c r="C266" s="106" t="s">
        <v>4</v>
      </c>
      <c r="D266" s="107" t="s">
        <v>125</v>
      </c>
      <c r="E266" s="108"/>
      <c r="F266" s="108"/>
      <c r="G266" s="120">
        <f t="shared" si="46"/>
        <v>1050000</v>
      </c>
      <c r="H266" s="126">
        <v>250000</v>
      </c>
      <c r="I266" s="126">
        <v>800000</v>
      </c>
      <c r="J266" s="126">
        <v>800000</v>
      </c>
    </row>
    <row r="267" spans="1:59" s="109" customFormat="1" ht="22.5" hidden="1" x14ac:dyDescent="0.2">
      <c r="A267" s="18" t="s">
        <v>52</v>
      </c>
      <c r="B267" s="10"/>
      <c r="C267" s="10"/>
      <c r="D267" s="41" t="s">
        <v>24</v>
      </c>
      <c r="E267" s="108"/>
      <c r="F267" s="108"/>
      <c r="G267" s="119">
        <f t="shared" ref="G267:G279" si="47">H267+I267</f>
        <v>0</v>
      </c>
      <c r="H267" s="140">
        <f>H268</f>
        <v>0</v>
      </c>
      <c r="I267" s="140"/>
      <c r="J267" s="140"/>
      <c r="K267" s="4"/>
      <c r="L267" s="4"/>
      <c r="M267" s="4"/>
      <c r="N267" s="4"/>
    </row>
    <row r="268" spans="1:59" s="109" customFormat="1" ht="22.5" hidden="1" x14ac:dyDescent="0.2">
      <c r="A268" s="18" t="s">
        <v>51</v>
      </c>
      <c r="B268" s="10"/>
      <c r="C268" s="10"/>
      <c r="D268" s="41" t="s">
        <v>24</v>
      </c>
      <c r="E268" s="108"/>
      <c r="F268" s="108"/>
      <c r="G268" s="119">
        <f t="shared" si="47"/>
        <v>0</v>
      </c>
      <c r="H268" s="140">
        <f>H269+H270</f>
        <v>0</v>
      </c>
      <c r="I268" s="140"/>
      <c r="J268" s="140"/>
      <c r="K268" s="4"/>
      <c r="L268" s="4"/>
      <c r="M268" s="4"/>
      <c r="N268" s="4"/>
    </row>
    <row r="269" spans="1:59" s="109" customFormat="1" ht="64.5" hidden="1" customHeight="1" x14ac:dyDescent="0.2">
      <c r="A269" s="20" t="s">
        <v>269</v>
      </c>
      <c r="B269" s="20" t="s">
        <v>270</v>
      </c>
      <c r="C269" s="20" t="s">
        <v>130</v>
      </c>
      <c r="D269" s="56" t="s">
        <v>271</v>
      </c>
      <c r="E269" s="108"/>
      <c r="F269" s="108"/>
      <c r="G269" s="126">
        <f t="shared" si="47"/>
        <v>0</v>
      </c>
      <c r="H269" s="139"/>
      <c r="I269" s="139"/>
      <c r="J269" s="139"/>
      <c r="K269" s="4"/>
      <c r="L269" s="4"/>
      <c r="M269" s="4"/>
      <c r="N269" s="4"/>
    </row>
    <row r="270" spans="1:59" s="109" customFormat="1" ht="93.75" hidden="1" x14ac:dyDescent="0.2">
      <c r="A270" s="20" t="s">
        <v>275</v>
      </c>
      <c r="B270" s="20" t="s">
        <v>276</v>
      </c>
      <c r="C270" s="20" t="s">
        <v>130</v>
      </c>
      <c r="D270" s="56" t="s">
        <v>277</v>
      </c>
      <c r="E270" s="108"/>
      <c r="F270" s="108"/>
      <c r="G270" s="126">
        <f t="shared" si="47"/>
        <v>0</v>
      </c>
      <c r="H270" s="139"/>
      <c r="I270" s="139"/>
      <c r="J270" s="139"/>
      <c r="K270" s="4"/>
      <c r="L270" s="4"/>
      <c r="M270" s="4"/>
      <c r="N270" s="4"/>
    </row>
    <row r="271" spans="1:59" s="14" customFormat="1" ht="114.75" customHeight="1" x14ac:dyDescent="0.2">
      <c r="A271" s="10"/>
      <c r="B271" s="10"/>
      <c r="C271" s="10"/>
      <c r="D271" s="11"/>
      <c r="E271" s="12" t="s">
        <v>300</v>
      </c>
      <c r="F271" s="12" t="s">
        <v>301</v>
      </c>
      <c r="G271" s="136">
        <f t="shared" si="47"/>
        <v>34244055</v>
      </c>
      <c r="H271" s="120">
        <f>H273</f>
        <v>0</v>
      </c>
      <c r="I271" s="120">
        <f>I273</f>
        <v>34244055</v>
      </c>
      <c r="J271" s="120">
        <f>J273</f>
        <v>34244055</v>
      </c>
      <c r="K271" s="13"/>
    </row>
    <row r="272" spans="1:59" s="14" customFormat="1" ht="22.5" x14ac:dyDescent="0.2">
      <c r="A272" s="10"/>
      <c r="B272" s="10"/>
      <c r="C272" s="10"/>
      <c r="D272" s="11"/>
      <c r="E272" s="17" t="s">
        <v>34</v>
      </c>
      <c r="F272" s="17"/>
      <c r="G272" s="136">
        <f t="shared" si="47"/>
        <v>0</v>
      </c>
      <c r="H272" s="120"/>
      <c r="I272" s="120"/>
      <c r="J272" s="120"/>
      <c r="K272" s="13"/>
    </row>
    <row r="273" spans="1:59" s="14" customFormat="1" ht="61.5" customHeight="1" x14ac:dyDescent="0.2">
      <c r="A273" s="18" t="s">
        <v>105</v>
      </c>
      <c r="B273" s="10"/>
      <c r="C273" s="10"/>
      <c r="D273" s="41" t="s">
        <v>23</v>
      </c>
      <c r="E273" s="17"/>
      <c r="F273" s="17"/>
      <c r="G273" s="136">
        <f t="shared" si="47"/>
        <v>34244055</v>
      </c>
      <c r="H273" s="120">
        <f t="shared" ref="H273:J274" si="48">H274</f>
        <v>0</v>
      </c>
      <c r="I273" s="120">
        <f t="shared" si="48"/>
        <v>34244055</v>
      </c>
      <c r="J273" s="120">
        <f t="shared" si="48"/>
        <v>34244055</v>
      </c>
      <c r="K273" s="13"/>
    </row>
    <row r="274" spans="1:59" s="14" customFormat="1" ht="62.45" customHeight="1" x14ac:dyDescent="0.2">
      <c r="A274" s="18" t="s">
        <v>104</v>
      </c>
      <c r="B274" s="10"/>
      <c r="C274" s="10"/>
      <c r="D274" s="41" t="s">
        <v>23</v>
      </c>
      <c r="E274" s="17"/>
      <c r="F274" s="17"/>
      <c r="G274" s="136">
        <f t="shared" si="47"/>
        <v>34244055</v>
      </c>
      <c r="H274" s="120">
        <f>H275</f>
        <v>0</v>
      </c>
      <c r="I274" s="120">
        <f t="shared" si="48"/>
        <v>34244055</v>
      </c>
      <c r="J274" s="120">
        <f t="shared" si="48"/>
        <v>34244055</v>
      </c>
      <c r="K274" s="13"/>
    </row>
    <row r="275" spans="1:59" s="14" customFormat="1" ht="47.25" customHeight="1" x14ac:dyDescent="0.2">
      <c r="A275" s="20" t="s">
        <v>132</v>
      </c>
      <c r="B275" s="20" t="s">
        <v>119</v>
      </c>
      <c r="C275" s="20" t="s">
        <v>35</v>
      </c>
      <c r="D275" s="24" t="s">
        <v>120</v>
      </c>
      <c r="E275" s="17"/>
      <c r="F275" s="17"/>
      <c r="G275" s="137">
        <f t="shared" si="47"/>
        <v>34244055</v>
      </c>
      <c r="H275" s="122"/>
      <c r="I275" s="122">
        <f>5600000+11600000+3877980+2126830+1039245+10000000</f>
        <v>34244055</v>
      </c>
      <c r="J275" s="122">
        <f>5600000+11600000+3594991+2409819+1039245+10000000</f>
        <v>34244055</v>
      </c>
      <c r="K275" s="13"/>
    </row>
    <row r="276" spans="1:59" s="14" customFormat="1" ht="109.5" customHeight="1" x14ac:dyDescent="0.2">
      <c r="A276" s="20"/>
      <c r="B276" s="20"/>
      <c r="C276" s="20"/>
      <c r="D276" s="24"/>
      <c r="E276" s="12" t="s">
        <v>320</v>
      </c>
      <c r="F276" s="12" t="s">
        <v>329</v>
      </c>
      <c r="G276" s="136">
        <f>G277</f>
        <v>200000</v>
      </c>
      <c r="H276" s="136">
        <f>H277</f>
        <v>200000</v>
      </c>
      <c r="I276" s="136">
        <f t="shared" ref="I276:J278" si="49">I277</f>
        <v>0</v>
      </c>
      <c r="J276" s="136">
        <f t="shared" si="49"/>
        <v>0</v>
      </c>
      <c r="K276" s="13"/>
    </row>
    <row r="277" spans="1:59" s="14" customFormat="1" ht="37.5" x14ac:dyDescent="0.2">
      <c r="A277" s="18" t="s">
        <v>66</v>
      </c>
      <c r="B277" s="32"/>
      <c r="C277" s="33"/>
      <c r="D277" s="19" t="s">
        <v>33</v>
      </c>
      <c r="E277" s="17"/>
      <c r="F277" s="17"/>
      <c r="G277" s="136">
        <f>G278</f>
        <v>200000</v>
      </c>
      <c r="H277" s="136">
        <f>H278</f>
        <v>200000</v>
      </c>
      <c r="I277" s="136">
        <f t="shared" si="49"/>
        <v>0</v>
      </c>
      <c r="J277" s="136">
        <f t="shared" si="49"/>
        <v>0</v>
      </c>
      <c r="K277" s="13"/>
    </row>
    <row r="278" spans="1:59" s="14" customFormat="1" ht="30.6" customHeight="1" x14ac:dyDescent="0.2">
      <c r="A278" s="18" t="s">
        <v>65</v>
      </c>
      <c r="B278" s="18"/>
      <c r="C278" s="18"/>
      <c r="D278" s="19" t="s">
        <v>33</v>
      </c>
      <c r="E278" s="17"/>
      <c r="F278" s="17"/>
      <c r="G278" s="136">
        <f t="shared" si="47"/>
        <v>200000</v>
      </c>
      <c r="H278" s="136">
        <f>H279</f>
        <v>200000</v>
      </c>
      <c r="I278" s="136">
        <f t="shared" si="49"/>
        <v>0</v>
      </c>
      <c r="J278" s="136">
        <f t="shared" si="49"/>
        <v>0</v>
      </c>
      <c r="K278" s="13"/>
    </row>
    <row r="279" spans="1:59" s="109" customFormat="1" ht="36.75" customHeight="1" x14ac:dyDescent="0.3">
      <c r="A279" s="20" t="s">
        <v>133</v>
      </c>
      <c r="B279" s="20" t="s">
        <v>73</v>
      </c>
      <c r="C279" s="20" t="s">
        <v>4</v>
      </c>
      <c r="D279" s="30" t="s">
        <v>74</v>
      </c>
      <c r="E279" s="108"/>
      <c r="F279" s="108"/>
      <c r="G279" s="137">
        <f t="shared" si="47"/>
        <v>200000</v>
      </c>
      <c r="H279" s="122">
        <v>200000</v>
      </c>
      <c r="I279" s="139"/>
      <c r="J279" s="139"/>
      <c r="K279" s="4"/>
      <c r="L279" s="4"/>
      <c r="M279" s="4"/>
      <c r="N279" s="4"/>
    </row>
    <row r="280" spans="1:59" s="109" customFormat="1" ht="150" x14ac:dyDescent="0.3">
      <c r="A280" s="20"/>
      <c r="B280" s="20"/>
      <c r="C280" s="20"/>
      <c r="D280" s="30"/>
      <c r="E280" s="12" t="s">
        <v>344</v>
      </c>
      <c r="F280" s="12" t="s">
        <v>328</v>
      </c>
      <c r="G280" s="136">
        <f>G281</f>
        <v>325000</v>
      </c>
      <c r="H280" s="136">
        <f>H281</f>
        <v>0</v>
      </c>
      <c r="I280" s="136">
        <f t="shared" ref="I280:I282" si="50">I281</f>
        <v>325000</v>
      </c>
      <c r="J280" s="136">
        <f t="shared" ref="J280:J282" si="51">J281</f>
        <v>325000</v>
      </c>
      <c r="K280" s="4"/>
      <c r="L280" s="4"/>
      <c r="M280" s="4"/>
      <c r="N280" s="4"/>
    </row>
    <row r="281" spans="1:59" s="109" customFormat="1" ht="36.75" customHeight="1" x14ac:dyDescent="0.2">
      <c r="A281" s="18" t="s">
        <v>66</v>
      </c>
      <c r="B281" s="32"/>
      <c r="C281" s="33"/>
      <c r="D281" s="19" t="s">
        <v>33</v>
      </c>
      <c r="E281" s="108"/>
      <c r="F281" s="108"/>
      <c r="G281" s="136">
        <f>G282</f>
        <v>325000</v>
      </c>
      <c r="H281" s="136">
        <f>H282</f>
        <v>0</v>
      </c>
      <c r="I281" s="136">
        <f t="shared" si="50"/>
        <v>325000</v>
      </c>
      <c r="J281" s="136">
        <f t="shared" si="51"/>
        <v>325000</v>
      </c>
      <c r="K281" s="4"/>
      <c r="L281" s="4"/>
      <c r="M281" s="4"/>
      <c r="N281" s="4"/>
    </row>
    <row r="282" spans="1:59" s="109" customFormat="1" ht="36.75" customHeight="1" x14ac:dyDescent="0.2">
      <c r="A282" s="18" t="s">
        <v>65</v>
      </c>
      <c r="B282" s="18"/>
      <c r="C282" s="18"/>
      <c r="D282" s="19" t="s">
        <v>33</v>
      </c>
      <c r="E282" s="108"/>
      <c r="F282" s="108"/>
      <c r="G282" s="136">
        <f t="shared" ref="G282:G291" si="52">H282+I282</f>
        <v>325000</v>
      </c>
      <c r="H282" s="136">
        <f>H283</f>
        <v>0</v>
      </c>
      <c r="I282" s="136">
        <f t="shared" si="50"/>
        <v>325000</v>
      </c>
      <c r="J282" s="136">
        <f t="shared" si="51"/>
        <v>325000</v>
      </c>
      <c r="K282" s="4"/>
      <c r="L282" s="4"/>
      <c r="M282" s="4"/>
      <c r="N282" s="4"/>
    </row>
    <row r="283" spans="1:59" s="109" customFormat="1" ht="51" customHeight="1" x14ac:dyDescent="0.2">
      <c r="A283" s="20" t="s">
        <v>343</v>
      </c>
      <c r="B283" s="20" t="s">
        <v>208</v>
      </c>
      <c r="C283" s="20" t="s">
        <v>45</v>
      </c>
      <c r="D283" s="91" t="s">
        <v>209</v>
      </c>
      <c r="E283" s="108"/>
      <c r="F283" s="108"/>
      <c r="G283" s="137">
        <f t="shared" si="52"/>
        <v>325000</v>
      </c>
      <c r="H283" s="122"/>
      <c r="I283" s="122">
        <f>33200+325000-33200</f>
        <v>325000</v>
      </c>
      <c r="J283" s="122">
        <f>33200+325000-33200</f>
        <v>325000</v>
      </c>
      <c r="K283" s="4"/>
      <c r="L283" s="4"/>
      <c r="M283" s="4"/>
      <c r="N283" s="4"/>
    </row>
    <row r="284" spans="1:59" s="14" customFormat="1" ht="103.7" customHeight="1" x14ac:dyDescent="0.3">
      <c r="A284" s="20"/>
      <c r="B284" s="20"/>
      <c r="C284" s="20"/>
      <c r="D284" s="30"/>
      <c r="E284" s="12" t="s">
        <v>325</v>
      </c>
      <c r="F284" s="12" t="s">
        <v>327</v>
      </c>
      <c r="G284" s="120">
        <f t="shared" si="52"/>
        <v>85623</v>
      </c>
      <c r="H284" s="120">
        <f t="shared" ref="H284:J285" si="53">H285</f>
        <v>47056</v>
      </c>
      <c r="I284" s="120">
        <f t="shared" si="53"/>
        <v>38567</v>
      </c>
      <c r="J284" s="120">
        <f t="shared" si="53"/>
        <v>38567</v>
      </c>
      <c r="K284" s="13"/>
    </row>
    <row r="285" spans="1:59" s="14" customFormat="1" ht="42.75" customHeight="1" x14ac:dyDescent="0.3">
      <c r="A285" s="20" t="s">
        <v>66</v>
      </c>
      <c r="B285" s="20"/>
      <c r="C285" s="20"/>
      <c r="D285" s="101" t="s">
        <v>33</v>
      </c>
      <c r="E285" s="29"/>
      <c r="F285" s="29"/>
      <c r="G285" s="120">
        <f t="shared" si="52"/>
        <v>85623</v>
      </c>
      <c r="H285" s="120">
        <f t="shared" si="53"/>
        <v>47056</v>
      </c>
      <c r="I285" s="120">
        <f t="shared" si="53"/>
        <v>38567</v>
      </c>
      <c r="J285" s="120">
        <f t="shared" si="53"/>
        <v>38567</v>
      </c>
      <c r="K285" s="13"/>
    </row>
    <row r="286" spans="1:59" s="105" customFormat="1" ht="47.25" customHeight="1" x14ac:dyDescent="0.2">
      <c r="A286" s="102" t="s">
        <v>65</v>
      </c>
      <c r="B286" s="102"/>
      <c r="C286" s="102"/>
      <c r="D286" s="19" t="s">
        <v>33</v>
      </c>
      <c r="E286" s="103"/>
      <c r="F286" s="103"/>
      <c r="G286" s="120">
        <f t="shared" si="52"/>
        <v>85623</v>
      </c>
      <c r="H286" s="120">
        <f>H287+H288</f>
        <v>47056</v>
      </c>
      <c r="I286" s="120">
        <f>I287+I288</f>
        <v>38567</v>
      </c>
      <c r="J286" s="120">
        <f>J287+J288</f>
        <v>38567</v>
      </c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104"/>
    </row>
    <row r="287" spans="1:59" s="111" customFormat="1" ht="33.75" hidden="1" customHeight="1" x14ac:dyDescent="0.2">
      <c r="A287" s="106" t="s">
        <v>265</v>
      </c>
      <c r="B287" s="102">
        <v>8240</v>
      </c>
      <c r="C287" s="106" t="s">
        <v>236</v>
      </c>
      <c r="D287" s="107" t="s">
        <v>266</v>
      </c>
      <c r="E287" s="108"/>
      <c r="F287" s="108"/>
      <c r="G287" s="120">
        <f t="shared" si="52"/>
        <v>0</v>
      </c>
      <c r="H287" s="126"/>
      <c r="I287" s="139"/>
      <c r="J287" s="13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  <c r="BA287" s="109"/>
      <c r="BB287" s="109"/>
      <c r="BC287" s="109"/>
      <c r="BD287" s="109"/>
      <c r="BE287" s="109"/>
      <c r="BF287" s="109"/>
      <c r="BG287" s="110"/>
    </row>
    <row r="288" spans="1:59" s="109" customFormat="1" ht="60" customHeight="1" x14ac:dyDescent="0.2">
      <c r="A288" s="106" t="s">
        <v>63</v>
      </c>
      <c r="B288" s="102">
        <v>9800</v>
      </c>
      <c r="C288" s="106" t="s">
        <v>4</v>
      </c>
      <c r="D288" s="107" t="s">
        <v>125</v>
      </c>
      <c r="E288" s="108"/>
      <c r="F288" s="108"/>
      <c r="G288" s="120">
        <f t="shared" si="52"/>
        <v>85623</v>
      </c>
      <c r="H288" s="126">
        <f>27600+19456</f>
        <v>47056</v>
      </c>
      <c r="I288" s="126">
        <f>38567</f>
        <v>38567</v>
      </c>
      <c r="J288" s="126">
        <f>38567</f>
        <v>38567</v>
      </c>
    </row>
    <row r="289" spans="1:14" s="109" customFormat="1" ht="150" x14ac:dyDescent="0.2">
      <c r="A289" s="10"/>
      <c r="B289" s="10"/>
      <c r="C289" s="10"/>
      <c r="D289" s="11"/>
      <c r="E289" s="145" t="s">
        <v>340</v>
      </c>
      <c r="F289" s="145" t="s">
        <v>342</v>
      </c>
      <c r="G289" s="136">
        <f t="shared" si="52"/>
        <v>783888</v>
      </c>
      <c r="H289" s="120">
        <f>H291+H302</f>
        <v>583888</v>
      </c>
      <c r="I289" s="120">
        <f>I291+I302</f>
        <v>200000</v>
      </c>
      <c r="J289" s="120">
        <f>J291+J302</f>
        <v>200000</v>
      </c>
    </row>
    <row r="290" spans="1:14" s="109" customFormat="1" ht="22.5" x14ac:dyDescent="0.2">
      <c r="A290" s="15"/>
      <c r="B290" s="15"/>
      <c r="C290" s="15"/>
      <c r="D290" s="16"/>
      <c r="E290" s="17" t="s">
        <v>3</v>
      </c>
      <c r="F290" s="17"/>
      <c r="G290" s="136">
        <f t="shared" si="52"/>
        <v>0</v>
      </c>
      <c r="H290" s="120"/>
      <c r="I290" s="120"/>
      <c r="J290" s="120"/>
    </row>
    <row r="291" spans="1:14" s="109" customFormat="1" ht="37.5" x14ac:dyDescent="0.2">
      <c r="A291" s="18" t="s">
        <v>48</v>
      </c>
      <c r="B291" s="18"/>
      <c r="C291" s="18"/>
      <c r="D291" s="19" t="s">
        <v>18</v>
      </c>
      <c r="E291" s="17"/>
      <c r="F291" s="17"/>
      <c r="G291" s="136">
        <f t="shared" si="52"/>
        <v>783888</v>
      </c>
      <c r="H291" s="120">
        <f t="shared" ref="H291:J292" si="54">H292</f>
        <v>583888</v>
      </c>
      <c r="I291" s="120">
        <f t="shared" si="54"/>
        <v>200000</v>
      </c>
      <c r="J291" s="120">
        <f t="shared" si="54"/>
        <v>200000</v>
      </c>
    </row>
    <row r="292" spans="1:14" s="109" customFormat="1" ht="37.5" x14ac:dyDescent="0.2">
      <c r="A292" s="18" t="s">
        <v>47</v>
      </c>
      <c r="B292" s="18"/>
      <c r="C292" s="18"/>
      <c r="D292" s="19" t="s">
        <v>18</v>
      </c>
      <c r="E292" s="17"/>
      <c r="F292" s="17"/>
      <c r="G292" s="136">
        <f>G293</f>
        <v>783888</v>
      </c>
      <c r="H292" s="120">
        <f t="shared" si="54"/>
        <v>583888</v>
      </c>
      <c r="I292" s="120">
        <f t="shared" si="54"/>
        <v>200000</v>
      </c>
      <c r="J292" s="120">
        <f t="shared" si="54"/>
        <v>200000</v>
      </c>
    </row>
    <row r="293" spans="1:14" s="109" customFormat="1" ht="56.25" x14ac:dyDescent="0.2">
      <c r="A293" s="106" t="s">
        <v>338</v>
      </c>
      <c r="B293" s="102">
        <v>3241</v>
      </c>
      <c r="C293" s="106" t="s">
        <v>13</v>
      </c>
      <c r="D293" s="107" t="s">
        <v>339</v>
      </c>
      <c r="E293" s="108"/>
      <c r="F293" s="108"/>
      <c r="G293" s="120">
        <f>H293+I293</f>
        <v>783888</v>
      </c>
      <c r="H293" s="126">
        <v>583888</v>
      </c>
      <c r="I293" s="126">
        <v>200000</v>
      </c>
      <c r="J293" s="126">
        <v>200000</v>
      </c>
    </row>
    <row r="294" spans="1:14" s="109" customFormat="1" ht="22.5" x14ac:dyDescent="0.2">
      <c r="A294" s="102" t="s">
        <v>267</v>
      </c>
      <c r="B294" s="102" t="s">
        <v>267</v>
      </c>
      <c r="C294" s="102" t="s">
        <v>267</v>
      </c>
      <c r="D294" s="112" t="s">
        <v>268</v>
      </c>
      <c r="E294" s="113" t="s">
        <v>267</v>
      </c>
      <c r="F294" s="113" t="s">
        <v>267</v>
      </c>
      <c r="G294" s="119">
        <f>G10+G26+G32+G37+G42+G59+G74+G78+G82+G106+G127+G135+G140+G147+G151+G157+G189+G196+G203+G247+G258+G262+G251+G183+G271+G186+G276+G280+G284+G289</f>
        <v>115722301</v>
      </c>
      <c r="H294" s="119">
        <f>H10+H26+H32+H37+H42+H59+H74+H78+H82+H106+H127+H135+H140+H147+H151+H157+H189+H196+H203+H247+H258+H262+H251+H183+H271+H186+H276+H280+H284+H289</f>
        <v>58586941</v>
      </c>
      <c r="I294" s="119">
        <f>I10+I26+I32+I37+I42+I59+I74+I78+I82+I106+I127+I135+I140+I147+I151+I157+I189+I196+I203+I247+I258+I262+I251+I183+I271+I186+I276+I280+I284+I289</f>
        <v>57135360</v>
      </c>
      <c r="J294" s="119">
        <f>J10+J26+J32+J37+J42+J59+J74+J78+J82+J106+J127+J135+J140+J147+J151+J157+J189+J196+J203+J247+J258+J262+J251+J183+J271+J186+J276+J280+J284+J289</f>
        <v>55518120</v>
      </c>
      <c r="K294" s="4"/>
      <c r="L294" s="4"/>
      <c r="M294" s="4"/>
      <c r="N294" s="4"/>
    </row>
    <row r="295" spans="1:14" s="117" customFormat="1" ht="72" customHeight="1" x14ac:dyDescent="0.3">
      <c r="A295" s="1"/>
      <c r="B295" s="114" t="s">
        <v>349</v>
      </c>
      <c r="C295" s="115"/>
      <c r="D295" s="116"/>
      <c r="E295" s="116"/>
      <c r="F295" s="116"/>
      <c r="G295" s="141"/>
      <c r="H295" s="142" t="s">
        <v>348</v>
      </c>
      <c r="I295" s="141"/>
      <c r="J295" s="141"/>
      <c r="K295" s="116"/>
      <c r="L295" s="116"/>
      <c r="M295" s="116"/>
      <c r="N295" s="116"/>
    </row>
    <row r="296" spans="1:14" s="109" customFormat="1" x14ac:dyDescent="0.2">
      <c r="A296" s="1"/>
      <c r="B296" s="1"/>
      <c r="C296" s="1"/>
      <c r="D296" s="2"/>
      <c r="E296" s="3"/>
      <c r="F296" s="3"/>
      <c r="G296" s="127"/>
      <c r="H296" s="143"/>
      <c r="I296" s="143"/>
      <c r="J296" s="143"/>
      <c r="K296" s="4"/>
      <c r="L296" s="4"/>
      <c r="M296" s="4"/>
      <c r="N296" s="4"/>
    </row>
    <row r="297" spans="1:14" s="109" customFormat="1" x14ac:dyDescent="0.2">
      <c r="A297" s="1"/>
      <c r="B297" s="1"/>
      <c r="C297" s="1"/>
      <c r="D297" s="2"/>
      <c r="E297" s="3"/>
      <c r="F297" s="3"/>
      <c r="G297" s="127"/>
      <c r="H297" s="143"/>
      <c r="I297" s="143"/>
      <c r="J297" s="143"/>
      <c r="K297" s="4"/>
      <c r="L297" s="4"/>
      <c r="M297" s="118"/>
      <c r="N297" s="4"/>
    </row>
    <row r="298" spans="1:14" s="109" customFormat="1" ht="33" customHeight="1" x14ac:dyDescent="0.2">
      <c r="A298" s="1"/>
      <c r="B298" s="1"/>
      <c r="C298" s="1"/>
      <c r="D298" s="2"/>
      <c r="E298" s="3"/>
      <c r="F298" s="3"/>
      <c r="G298" s="127"/>
      <c r="H298" s="143"/>
      <c r="I298" s="143"/>
      <c r="J298" s="143"/>
      <c r="K298" s="4"/>
      <c r="L298" s="4"/>
      <c r="M298" s="4"/>
      <c r="N298" s="4"/>
    </row>
    <row r="299" spans="1:14" s="109" customFormat="1" x14ac:dyDescent="0.2">
      <c r="A299" s="1"/>
      <c r="B299" s="1"/>
      <c r="C299" s="1"/>
      <c r="D299" s="2"/>
      <c r="E299" s="3"/>
      <c r="F299" s="3"/>
      <c r="G299" s="127"/>
      <c r="H299" s="144"/>
      <c r="I299" s="143"/>
      <c r="J299" s="143"/>
      <c r="K299" s="4"/>
      <c r="L299" s="4"/>
      <c r="M299" s="4"/>
      <c r="N299" s="4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2:I2"/>
    <mergeCell ref="H3:J3"/>
  </mergeCells>
  <phoneticPr fontId="0" type="noConversion"/>
  <printOptions horizontalCentered="1"/>
  <pageMargins left="0.59055118110236227" right="0.19685039370078741" top="0.59055118110236227" bottom="0.31496062992125984" header="0.39370078740157483" footer="0.51181102362204722"/>
  <pageSetup paperSize="9" scale="30" firstPageNumber="0" fitToHeight="4" orientation="portrait" r:id="rId1"/>
  <headerFooter alignWithMargins="0">
    <oddHeader>&amp;C&amp;14&amp;P</oddHeader>
  </headerFooter>
  <rowBreaks count="1" manualBreakCount="1">
    <brk id="19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2023-08-23T12:50:44Z</cp:lastPrinted>
  <dcterms:created xsi:type="dcterms:W3CDTF">2016-11-15T14:28:25Z</dcterms:created>
  <dcterms:modified xsi:type="dcterms:W3CDTF">2024-03-15T07:28:18Z</dcterms:modified>
  <cp:category/>
  <cp:contentStatus/>
</cp:coreProperties>
</file>