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28\28 сесія\Зміни 2023 рік\"/>
    </mc:Choice>
  </mc:AlternateContent>
  <xr:revisionPtr revIDLastSave="0" documentId="13_ncr:1_{85B7BCD5-9414-42B2-83B5-D5E0DBFAC0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 5" sheetId="3" r:id="rId1"/>
  </sheets>
  <definedNames>
    <definedName name="_xlnm._FilterDatabase" localSheetId="0" hidden="1">'Дод 5'!$A$36:$Q$51</definedName>
    <definedName name="_xlnm.Print_Titles" localSheetId="0">'Дод 5'!$10:$11</definedName>
    <definedName name="_xlnm.Print_Area" localSheetId="0">'Дод 5'!$A$1:$Q$39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3" l="1"/>
  <c r="K13" i="3" s="1"/>
  <c r="K36" i="3" s="1"/>
  <c r="O14" i="3"/>
  <c r="O18" i="3" l="1"/>
  <c r="P18" i="3" s="1"/>
  <c r="P19" i="3"/>
  <c r="G15" i="3"/>
  <c r="G14" i="3" s="1"/>
  <c r="O16" i="3" l="1"/>
  <c r="O13" i="3" s="1"/>
  <c r="O36" i="3" s="1"/>
  <c r="P16" i="3"/>
  <c r="P17" i="3"/>
  <c r="M24" i="3" l="1"/>
  <c r="M23" i="3" s="1"/>
  <c r="M22" i="3" s="1"/>
  <c r="M15" i="3" l="1"/>
  <c r="M14" i="3" l="1"/>
  <c r="M13" i="3" s="1"/>
  <c r="M36" i="3" s="1"/>
  <c r="J30" i="3" l="1"/>
  <c r="J26" i="3"/>
  <c r="J20" i="3" l="1"/>
  <c r="G20" i="3"/>
  <c r="G13" i="3" s="1"/>
  <c r="L21" i="3"/>
  <c r="N21" i="3" s="1"/>
  <c r="P21" i="3" l="1"/>
  <c r="P20" i="3" s="1"/>
  <c r="N20" i="3"/>
  <c r="L20" i="3"/>
  <c r="Q32" i="3"/>
  <c r="J24" i="3"/>
  <c r="I24" i="3" l="1"/>
  <c r="L24" i="3" s="1"/>
  <c r="N24" i="3" s="1"/>
  <c r="P24" i="3" s="1"/>
  <c r="I23" i="3" l="1"/>
  <c r="Q30" i="3"/>
  <c r="G24" i="3" l="1"/>
  <c r="J15" i="3"/>
  <c r="J14" i="3" s="1"/>
  <c r="J13" i="3" s="1"/>
  <c r="I15" i="3"/>
  <c r="L14" i="3" l="1"/>
  <c r="L13" i="3" s="1"/>
  <c r="L15" i="3"/>
  <c r="N15" i="3" s="1"/>
  <c r="H14" i="3"/>
  <c r="H13" i="3" s="1"/>
  <c r="I14" i="3"/>
  <c r="I13" i="3" s="1"/>
  <c r="P15" i="3" l="1"/>
  <c r="P14" i="3" s="1"/>
  <c r="P13" i="3" s="1"/>
  <c r="N14" i="3"/>
  <c r="N13" i="3" s="1"/>
  <c r="H25" i="3"/>
  <c r="H28" i="3"/>
  <c r="H26" i="3"/>
  <c r="Q26" i="3" s="1"/>
  <c r="H24" i="3" l="1"/>
  <c r="L30" i="3"/>
  <c r="N30" i="3" s="1"/>
  <c r="P30" i="3" s="1"/>
  <c r="L32" i="3"/>
  <c r="N32" i="3" s="1"/>
  <c r="P32" i="3" s="1"/>
  <c r="L33" i="3"/>
  <c r="N33" i="3" s="1"/>
  <c r="P33" i="3" s="1"/>
  <c r="L25" i="3" l="1"/>
  <c r="N25" i="3" s="1"/>
  <c r="L26" i="3"/>
  <c r="N26" i="3" s="1"/>
  <c r="P26" i="3" s="1"/>
  <c r="L28" i="3"/>
  <c r="N28" i="3" s="1"/>
  <c r="L29" i="3"/>
  <c r="N29" i="3" s="1"/>
  <c r="P29" i="3" s="1"/>
  <c r="L35" i="3"/>
  <c r="P28" i="3" l="1"/>
  <c r="Q28" i="3"/>
  <c r="Q35" i="3"/>
  <c r="N35" i="3"/>
  <c r="P35" i="3" s="1"/>
  <c r="Q25" i="3"/>
  <c r="P25" i="3"/>
  <c r="J23" i="3"/>
  <c r="J22" i="3" s="1"/>
  <c r="J36" i="3" s="1"/>
  <c r="I34" i="3"/>
  <c r="L34" i="3" s="1"/>
  <c r="N34" i="3" s="1"/>
  <c r="P34" i="3" s="1"/>
  <c r="H34" i="3"/>
  <c r="H23" i="3" s="1"/>
  <c r="H22" i="3" s="1"/>
  <c r="H36" i="3" s="1"/>
  <c r="G34" i="3"/>
  <c r="G23" i="3" s="1"/>
  <c r="G22" i="3" s="1"/>
  <c r="G36" i="3" s="1"/>
  <c r="L23" i="3" l="1"/>
  <c r="N23" i="3" s="1"/>
  <c r="P23" i="3" s="1"/>
  <c r="I22" i="3" l="1"/>
  <c r="I36" i="3" s="1"/>
  <c r="L36" i="3" s="1"/>
  <c r="L22" i="3" l="1"/>
  <c r="N22" i="3" s="1"/>
  <c r="P22" i="3" s="1"/>
  <c r="N36" i="3"/>
  <c r="P36" i="3" s="1"/>
</calcChain>
</file>

<file path=xl/sharedStrings.xml><?xml version="1.0" encoding="utf-8"?>
<sst xmlns="http://schemas.openxmlformats.org/spreadsheetml/2006/main" count="79" uniqueCount="65">
  <si>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</si>
  <si>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</si>
  <si>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</si>
  <si>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</si>
  <si>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</si>
  <si>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</si>
  <si>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</si>
  <si>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</si>
  <si>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</si>
  <si>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</si>
  <si>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</si>
  <si>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</si>
  <si>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 xml:space="preserve"> Додаток № 5</t>
  </si>
  <si>
    <t>Управління житлово-комунального господарства та капітального будівництва  Тернівської міської ради</t>
  </si>
  <si>
    <t>Управління житлово-комунального господарства та капітального будівництва Тернівської міської ради</t>
  </si>
  <si>
    <t>1200000</t>
  </si>
  <si>
    <t>1210000</t>
  </si>
  <si>
    <t>1219750</t>
  </si>
  <si>
    <t>9750</t>
  </si>
  <si>
    <t>0180</t>
  </si>
  <si>
    <t>Субвенція з місцевого бюджету на співфінансування інвестиційних проєктів</t>
  </si>
  <si>
    <t>2021-2023</t>
  </si>
  <si>
    <t>Секретар міської ради</t>
  </si>
  <si>
    <t>Ж.А.Шкут</t>
  </si>
  <si>
    <t>капітальних вкладень місцевого бюджету у розрізі інвестиційних проектів</t>
  </si>
  <si>
    <t>1217310</t>
  </si>
  <si>
    <t>7310</t>
  </si>
  <si>
    <t>0443</t>
  </si>
  <si>
    <t>Будівництво об'єктів житлово-комунального господарства</t>
  </si>
  <si>
    <t>Будівництво водно-спортивного комплексу за адресою: вул.Харківська,3б м. Тернівка, Дніпропетровська область ( у т.ч. ПКД)</t>
  </si>
  <si>
    <t>у 2023 році</t>
  </si>
  <si>
    <t>Обсяг капітальних вкладень місцевого бюджету у 2023 році, гривень</t>
  </si>
  <si>
    <t>Очікуваний рівень готовності проекту на кінець 2023 року, %</t>
  </si>
  <si>
    <t>Реконструкція мереж водопостачання від вул. Миру 4 до вул. Миру 15</t>
  </si>
  <si>
    <t>Реконструкція каналізаційного колектору від вул.І.Петрова до КНС-2 (в т.ч. коригування ПКД - 103 000 грн)</t>
  </si>
  <si>
    <t>0459100000</t>
  </si>
  <si>
    <t>2020-2023</t>
  </si>
  <si>
    <t>грн.</t>
  </si>
  <si>
    <t>Виконавчий комітет  Тернівської  міської ради</t>
  </si>
  <si>
    <t>0200000</t>
  </si>
  <si>
    <t>0210000</t>
  </si>
  <si>
    <t>Багатопрофільна стаціонарна медична допомога населенню</t>
  </si>
  <si>
    <t>0212010</t>
  </si>
  <si>
    <t>0731</t>
  </si>
  <si>
    <t xml:space="preserve">Оновлення матеріально- технічної бази  КНП "Тернівська ЦМЛ"  для удосконалення надання медичної допомоги населенню </t>
  </si>
  <si>
    <t>квітень</t>
  </si>
  <si>
    <t>Реконструкція мережі зовнішнього освітлення по вул. Дніпровська (в т.ч. коригування ПКД - 80 000 грн)</t>
  </si>
  <si>
    <t>Реконструкція мережі зовнішнього освітлення по вул. Лермонтова (в т.ч. коригування ПКД - 80 000 грн)</t>
  </si>
  <si>
    <t>Реконструкція скверу по вул. Миру (в т.ч. коригування ПКД - 155 000 грн)</t>
  </si>
  <si>
    <t>Інші заходи громадського порядку та безпеки</t>
  </si>
  <si>
    <t>0380</t>
  </si>
  <si>
    <t>Придбання обладнання для міської  системи відеоспостередження для забезпечення громадського порядку та безпеки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</si>
  <si>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</si>
  <si>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жовтень</t>
  </si>
  <si>
    <t>липень</t>
  </si>
  <si>
    <t>листопад</t>
  </si>
  <si>
    <t>0490</t>
  </si>
  <si>
    <t>Реконструкція приміщення по вул. Маяковського 16 для розташування Центру надання адміністративних послуг (виготовлення ПКД)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</si>
  <si>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</si>
  <si>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</si>
  <si>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0217330</t>
  </si>
  <si>
    <t>Будівництво інших об'єктів комунальної власності</t>
  </si>
  <si>
    <t xml:space="preserve">до рішення  Тернівської міської ради </t>
  </si>
  <si>
    <t>Жанна ШКУТ</t>
  </si>
  <si>
    <t>від  18.12.2023 № 596-28/VIII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</si>
</sst>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name val="Times New Roman CYR"/>
      <charset val="204"/>
    </font>
    <font>
      <sz val="13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top"/>
    </xf>
    <xf numFmtId="0" fontId="7" fillId="0" borderId="0"/>
  </cellStyleXfs>
  <cellXfs count="66">
    <xf numFmtId="0" fontId="0" fillId="0" borderId="0" xfId="0"/>
    <xf numFmtId="0" fontId="8" fillId="0" borderId="0" xfId="3" applyFont="1" applyAlignment="1">
      <alignment wrapText="1"/>
    </xf>
    <xf numFmtId="49" fontId="9" fillId="0" borderId="0" xfId="3" applyNumberFormat="1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49" fontId="12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0" borderId="0" xfId="0" applyFont="1"/>
    <xf numFmtId="0" fontId="11" fillId="2" borderId="2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horizont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/>
    <xf numFmtId="0" fontId="15" fillId="0" borderId="2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16" fillId="0" borderId="0" xfId="0" applyFont="1"/>
    <xf numFmtId="0" fontId="1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3" borderId="0" xfId="0" applyFont="1" applyFill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3" fontId="19" fillId="0" borderId="0" xfId="0" applyNumberFormat="1" applyFont="1"/>
    <xf numFmtId="0" fontId="14" fillId="3" borderId="0" xfId="0" applyFont="1" applyFill="1"/>
    <xf numFmtId="0" fontId="6" fillId="3" borderId="0" xfId="0" applyFont="1" applyFill="1"/>
    <xf numFmtId="3" fontId="4" fillId="3" borderId="0" xfId="0" applyNumberFormat="1" applyFont="1" applyFill="1"/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3" fontId="17" fillId="4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 wrapText="1"/>
    </xf>
    <xf numFmtId="0" fontId="20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horizontal="center"/>
    </xf>
    <xf numFmtId="49" fontId="13" fillId="2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8" fillId="0" borderId="0" xfId="0" applyFont="1" applyAlignment="1">
      <alignment horizontal="center" vertical="center"/>
    </xf>
  </cellXfs>
  <cellStyles count="4">
    <cellStyle name="Звичайний 22" xfId="1" xr:uid="{00000000-0005-0000-0000-000000000000}"/>
    <cellStyle name="Звичайний_Додаток _ 3 зм_ни 4575" xfId="2" xr:uid="{00000000-0005-0000-0000-000001000000}"/>
    <cellStyle name="Обычный" xfId="0" builtinId="0"/>
    <cellStyle name="Обычный_Додаток 6 джерела..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tabSelected="1" view="pageBreakPreview" zoomScaleNormal="100" zoomScaleSheetLayoutView="100" workbookViewId="0">
      <pane xSplit="5" ySplit="11" topLeftCell="G14" activePane="bottomRight" state="frozen"/>
      <selection pane="topRight" activeCell="F1" sqref="F1"/>
      <selection pane="bottomLeft" activeCell="A12" sqref="A12"/>
      <selection pane="bottomRight" activeCell="Q8" sqref="Q8"/>
    </sheetView>
  </sheetViews>
  <sheetFormatPr defaultColWidth="9.140625" defaultRowHeight="12.75" x14ac:dyDescent="0.2"/>
  <cols>
    <col min="1" max="1" width="14.28515625" style="3" customWidth="1"/>
    <col min="2" max="2" width="15.140625" style="3" customWidth="1"/>
    <col min="3" max="3" width="16" style="3" customWidth="1"/>
    <col min="4" max="4" width="60.7109375" style="3" customWidth="1"/>
    <col min="5" max="5" width="73.7109375" style="3" bestFit="1" customWidth="1"/>
    <col min="6" max="6" width="13.42578125" style="3" customWidth="1"/>
    <col min="7" max="7" width="16" style="3" customWidth="1"/>
    <col min="8" max="8" width="15.5703125" style="3" customWidth="1"/>
    <col min="9" max="9" width="17" style="3" hidden="1" customWidth="1"/>
    <col min="10" max="11" width="11.85546875" style="34" hidden="1" customWidth="1"/>
    <col min="12" max="12" width="22.42578125" style="3" hidden="1" customWidth="1"/>
    <col min="13" max="13" width="12.5703125" style="3" hidden="1" customWidth="1"/>
    <col min="14" max="14" width="13.85546875" style="3" hidden="1" customWidth="1"/>
    <col min="15" max="15" width="11.85546875" style="3" hidden="1" customWidth="1"/>
    <col min="16" max="16" width="20.140625" style="3" customWidth="1"/>
    <col min="17" max="17" width="21.28515625" style="3" customWidth="1"/>
    <col min="18" max="16384" width="9.140625" style="3"/>
  </cols>
  <sheetData>
    <row r="1" spans="1:17" ht="36.75" customHeight="1" x14ac:dyDescent="0.25">
      <c r="A1" s="33"/>
      <c r="B1" s="33"/>
      <c r="M1" s="24"/>
      <c r="O1" s="24"/>
      <c r="P1" s="60" t="s">
        <v>12</v>
      </c>
    </row>
    <row r="2" spans="1:17" ht="23.85" customHeight="1" x14ac:dyDescent="0.25">
      <c r="A2" s="35"/>
      <c r="M2" s="24"/>
      <c r="O2" s="51"/>
      <c r="P2" s="64" t="s">
        <v>62</v>
      </c>
      <c r="Q2" s="64"/>
    </row>
    <row r="3" spans="1:17" ht="23.1" customHeight="1" x14ac:dyDescent="0.25">
      <c r="A3" s="35"/>
      <c r="M3" s="24"/>
      <c r="O3" s="24"/>
      <c r="P3" s="24" t="s">
        <v>64</v>
      </c>
    </row>
    <row r="4" spans="1:17" ht="15.75" x14ac:dyDescent="0.25">
      <c r="A4" s="35"/>
      <c r="M4" s="51"/>
      <c r="O4" s="51"/>
      <c r="P4" s="64"/>
      <c r="Q4" s="64"/>
    </row>
    <row r="5" spans="1:17" ht="22.5" x14ac:dyDescent="0.2">
      <c r="A5" s="65" t="s">
        <v>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ht="22.5" x14ac:dyDescent="0.2">
      <c r="A6" s="65" t="s">
        <v>24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</row>
    <row r="7" spans="1:17" ht="22.5" x14ac:dyDescent="0.2">
      <c r="A7" s="65" t="s">
        <v>30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</row>
    <row r="8" spans="1:17" ht="15.75" customHeight="1" x14ac:dyDescent="0.2">
      <c r="A8" s="63" t="s">
        <v>35</v>
      </c>
      <c r="B8" s="63"/>
    </row>
    <row r="9" spans="1:17" ht="15.75" hidden="1" x14ac:dyDescent="0.2">
      <c r="A9" s="36" t="s">
        <v>1</v>
      </c>
      <c r="I9" s="37" t="s">
        <v>37</v>
      </c>
      <c r="L9" s="37" t="s">
        <v>37</v>
      </c>
      <c r="M9" s="50"/>
      <c r="N9" s="50"/>
      <c r="O9" s="50"/>
      <c r="P9" s="50"/>
    </row>
    <row r="10" spans="1:17" ht="89.25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52" t="s">
        <v>31</v>
      </c>
      <c r="J10" s="38" t="s">
        <v>45</v>
      </c>
      <c r="K10" s="38" t="s">
        <v>54</v>
      </c>
      <c r="L10" s="52" t="s">
        <v>31</v>
      </c>
      <c r="M10" s="38" t="s">
        <v>53</v>
      </c>
      <c r="N10" s="52" t="s">
        <v>31</v>
      </c>
      <c r="O10" s="52" t="s">
        <v>55</v>
      </c>
      <c r="P10" s="4" t="s">
        <v>31</v>
      </c>
      <c r="Q10" s="4" t="s">
        <v>32</v>
      </c>
    </row>
    <row r="11" spans="1:17" x14ac:dyDescent="0.2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3">
        <v>9</v>
      </c>
      <c r="J11" s="39"/>
      <c r="K11" s="39"/>
      <c r="L11" s="53">
        <v>9</v>
      </c>
      <c r="M11" s="5"/>
      <c r="N11" s="53">
        <v>9</v>
      </c>
      <c r="O11" s="53"/>
      <c r="P11" s="5">
        <v>9</v>
      </c>
      <c r="Q11" s="5">
        <v>10</v>
      </c>
    </row>
    <row r="12" spans="1:17" ht="14.25" x14ac:dyDescent="0.2">
      <c r="A12" s="7" t="s">
        <v>39</v>
      </c>
      <c r="B12" s="5"/>
      <c r="C12" s="5"/>
      <c r="D12" s="14" t="s">
        <v>38</v>
      </c>
      <c r="E12" s="5"/>
      <c r="F12" s="5"/>
      <c r="G12" s="5"/>
      <c r="H12" s="5"/>
      <c r="I12" s="53"/>
      <c r="J12" s="39"/>
      <c r="K12" s="39"/>
      <c r="L12" s="53"/>
      <c r="M12" s="5"/>
      <c r="N12" s="53"/>
      <c r="O12" s="53"/>
      <c r="P12" s="5"/>
      <c r="Q12" s="5"/>
    </row>
    <row r="13" spans="1:17" ht="15" x14ac:dyDescent="0.2">
      <c r="A13" s="10" t="s">
        <v>40</v>
      </c>
      <c r="B13" s="5"/>
      <c r="C13" s="5"/>
      <c r="D13" s="17" t="s">
        <v>38</v>
      </c>
      <c r="E13" s="5"/>
      <c r="F13" s="5"/>
      <c r="G13" s="9">
        <f>G14+G16+G18+G20</f>
        <v>9655054</v>
      </c>
      <c r="H13" s="25">
        <f t="shared" ref="H13:K14" si="0">H14</f>
        <v>0</v>
      </c>
      <c r="I13" s="54">
        <f t="shared" si="0"/>
        <v>4540000</v>
      </c>
      <c r="J13" s="9">
        <f>J14+J20</f>
        <v>1438154</v>
      </c>
      <c r="K13" s="9">
        <f>K14+K20</f>
        <v>-40000</v>
      </c>
      <c r="L13" s="54">
        <f>L14+L20</f>
        <v>5938154</v>
      </c>
      <c r="M13" s="9">
        <f>M14</f>
        <v>707000</v>
      </c>
      <c r="N13" s="54">
        <f>N14+N20</f>
        <v>6645154</v>
      </c>
      <c r="O13" s="54">
        <f>O14+O20+O16+O18</f>
        <v>3009900</v>
      </c>
      <c r="P13" s="9">
        <f>P14+P20+P16+P18</f>
        <v>9655054</v>
      </c>
      <c r="Q13" s="5"/>
    </row>
    <row r="14" spans="1:17" ht="15" x14ac:dyDescent="0.2">
      <c r="A14" s="15" t="s">
        <v>42</v>
      </c>
      <c r="B14" s="11">
        <v>2010</v>
      </c>
      <c r="C14" s="15" t="s">
        <v>43</v>
      </c>
      <c r="D14" s="13" t="s">
        <v>41</v>
      </c>
      <c r="E14" s="5"/>
      <c r="F14" s="5"/>
      <c r="G14" s="12">
        <f>G15</f>
        <v>7640054</v>
      </c>
      <c r="H14" s="5">
        <f t="shared" si="0"/>
        <v>0</v>
      </c>
      <c r="I14" s="42">
        <f t="shared" si="0"/>
        <v>4540000</v>
      </c>
      <c r="J14" s="12">
        <f t="shared" si="0"/>
        <v>748154</v>
      </c>
      <c r="K14" s="12">
        <f t="shared" si="0"/>
        <v>-40000</v>
      </c>
      <c r="L14" s="55">
        <f>L15</f>
        <v>5248154</v>
      </c>
      <c r="M14" s="6">
        <f>M15</f>
        <v>707000</v>
      </c>
      <c r="N14" s="42">
        <f>N15</f>
        <v>5955154</v>
      </c>
      <c r="O14" s="42">
        <f>O15</f>
        <v>1684900</v>
      </c>
      <c r="P14" s="12">
        <f>P15</f>
        <v>7640054</v>
      </c>
      <c r="Q14" s="5"/>
    </row>
    <row r="15" spans="1:17" ht="40.700000000000003" customHeight="1" x14ac:dyDescent="0.2">
      <c r="A15" s="5"/>
      <c r="B15" s="5"/>
      <c r="C15" s="5"/>
      <c r="D15" s="5"/>
      <c r="E15" s="13" t="s">
        <v>44</v>
      </c>
      <c r="F15" s="5">
        <v>2023</v>
      </c>
      <c r="G15" s="12">
        <f>4240000+300000+250000+498154-40000+707000+1684900</f>
        <v>7640054</v>
      </c>
      <c r="H15" s="5"/>
      <c r="I15" s="42">
        <f>4240000+300000</f>
        <v>4540000</v>
      </c>
      <c r="J15" s="5">
        <f>250000+498154</f>
        <v>748154</v>
      </c>
      <c r="K15" s="5">
        <v>-40000</v>
      </c>
      <c r="L15" s="42">
        <f>I15+J15+K15</f>
        <v>5248154</v>
      </c>
      <c r="M15" s="12">
        <f>707000</f>
        <v>707000</v>
      </c>
      <c r="N15" s="42">
        <f>L15+M15</f>
        <v>5955154</v>
      </c>
      <c r="O15" s="42">
        <v>1684900</v>
      </c>
      <c r="P15" s="12">
        <f>N15+O15</f>
        <v>7640054</v>
      </c>
      <c r="Q15" s="5">
        <v>100</v>
      </c>
    </row>
    <row r="16" spans="1:17" ht="31.35" customHeight="1" x14ac:dyDescent="0.2">
      <c r="A16" s="15" t="s">
        <v>60</v>
      </c>
      <c r="B16" s="11">
        <v>7330</v>
      </c>
      <c r="C16" s="15" t="s">
        <v>27</v>
      </c>
      <c r="D16" s="13" t="s">
        <v>61</v>
      </c>
      <c r="E16" s="28"/>
      <c r="F16" s="5"/>
      <c r="G16" s="12">
        <v>325000</v>
      </c>
      <c r="H16" s="5"/>
      <c r="I16" s="42"/>
      <c r="J16" s="5"/>
      <c r="K16" s="5"/>
      <c r="L16" s="42"/>
      <c r="M16" s="12"/>
      <c r="N16" s="42"/>
      <c r="O16" s="42">
        <f>O17</f>
        <v>325000</v>
      </c>
      <c r="P16" s="12">
        <f>N16+O16</f>
        <v>325000</v>
      </c>
      <c r="Q16" s="5"/>
    </row>
    <row r="17" spans="1:17" ht="52.35" customHeight="1" x14ac:dyDescent="0.2">
      <c r="A17" s="5"/>
      <c r="B17" s="5"/>
      <c r="C17" s="5"/>
      <c r="D17" s="5"/>
      <c r="E17" s="13" t="s">
        <v>57</v>
      </c>
      <c r="F17" s="5">
        <v>2023</v>
      </c>
      <c r="G17" s="12">
        <v>325000</v>
      </c>
      <c r="H17" s="5"/>
      <c r="I17" s="42"/>
      <c r="J17" s="5"/>
      <c r="K17" s="5"/>
      <c r="L17" s="42"/>
      <c r="M17" s="12"/>
      <c r="N17" s="42"/>
      <c r="O17" s="42">
        <v>325000</v>
      </c>
      <c r="P17" s="12">
        <f>N17+O17</f>
        <v>325000</v>
      </c>
      <c r="Q17" s="5">
        <v>100</v>
      </c>
    </row>
    <row r="18" spans="1:17" ht="104.65" customHeight="1" x14ac:dyDescent="0.2">
      <c r="A18" s="15" t="s">
        <v>58</v>
      </c>
      <c r="B18" s="11">
        <v>7691</v>
      </c>
      <c r="C18" s="15" t="s">
        <v>56</v>
      </c>
      <c r="D18" s="13" t="s">
        <v>59</v>
      </c>
      <c r="E18" s="59"/>
      <c r="F18" s="5"/>
      <c r="G18" s="12">
        <v>1000000</v>
      </c>
      <c r="H18" s="5"/>
      <c r="I18" s="42"/>
      <c r="J18" s="5"/>
      <c r="K18" s="5"/>
      <c r="L18" s="42"/>
      <c r="M18" s="12"/>
      <c r="N18" s="42"/>
      <c r="O18" s="42">
        <f>O19</f>
        <v>1000000</v>
      </c>
      <c r="P18" s="12">
        <f>N18+O18</f>
        <v>1000000</v>
      </c>
      <c r="Q18" s="5"/>
    </row>
    <row r="19" spans="1:17" ht="52.35" customHeight="1" x14ac:dyDescent="0.2">
      <c r="A19" s="5"/>
      <c r="B19" s="5"/>
      <c r="C19" s="5"/>
      <c r="D19" s="5"/>
      <c r="E19" s="13" t="s">
        <v>44</v>
      </c>
      <c r="F19" s="5">
        <v>2023</v>
      </c>
      <c r="G19" s="12">
        <v>1000000</v>
      </c>
      <c r="H19" s="5"/>
      <c r="I19" s="42"/>
      <c r="J19" s="5"/>
      <c r="K19" s="5"/>
      <c r="L19" s="42"/>
      <c r="M19" s="12"/>
      <c r="N19" s="42"/>
      <c r="O19" s="42">
        <v>1000000</v>
      </c>
      <c r="P19" s="12">
        <f>N19+O19</f>
        <v>1000000</v>
      </c>
      <c r="Q19" s="5">
        <v>100</v>
      </c>
    </row>
    <row r="20" spans="1:17" s="29" customFormat="1" ht="15" x14ac:dyDescent="0.25">
      <c r="A20" s="11">
        <v>218230</v>
      </c>
      <c r="B20" s="11">
        <v>8230</v>
      </c>
      <c r="C20" s="15" t="s">
        <v>50</v>
      </c>
      <c r="D20" s="11" t="s">
        <v>49</v>
      </c>
      <c r="E20" s="13"/>
      <c r="F20" s="11"/>
      <c r="G20" s="12">
        <f>G21</f>
        <v>690000</v>
      </c>
      <c r="H20" s="11"/>
      <c r="I20" s="42"/>
      <c r="J20" s="11">
        <f>J21</f>
        <v>690000</v>
      </c>
      <c r="K20" s="11"/>
      <c r="L20" s="54">
        <f>L21</f>
        <v>690000</v>
      </c>
      <c r="M20" s="9"/>
      <c r="N20" s="54">
        <f>N21</f>
        <v>690000</v>
      </c>
      <c r="O20" s="54"/>
      <c r="P20" s="9">
        <f>P21</f>
        <v>690000</v>
      </c>
      <c r="Q20" s="11"/>
    </row>
    <row r="21" spans="1:17" ht="34.700000000000003" customHeight="1" x14ac:dyDescent="0.2">
      <c r="A21" s="5"/>
      <c r="B21" s="5"/>
      <c r="C21" s="5"/>
      <c r="D21" s="5"/>
      <c r="E21" s="13" t="s">
        <v>51</v>
      </c>
      <c r="F21" s="5">
        <v>2023</v>
      </c>
      <c r="G21" s="12">
        <v>690000</v>
      </c>
      <c r="H21" s="5"/>
      <c r="I21" s="53"/>
      <c r="J21" s="39">
        <v>690000</v>
      </c>
      <c r="K21" s="39"/>
      <c r="L21" s="42">
        <f>I21+J21</f>
        <v>690000</v>
      </c>
      <c r="M21" s="12"/>
      <c r="N21" s="42">
        <f t="shared" ref="N21:P26" si="1">L21+M21</f>
        <v>690000</v>
      </c>
      <c r="O21" s="42"/>
      <c r="P21" s="12">
        <f t="shared" si="1"/>
        <v>690000</v>
      </c>
      <c r="Q21" s="5">
        <v>100</v>
      </c>
    </row>
    <row r="22" spans="1:17" ht="31.15" customHeight="1" x14ac:dyDescent="0.2">
      <c r="A22" s="7" t="s">
        <v>15</v>
      </c>
      <c r="B22" s="7"/>
      <c r="C22" s="7"/>
      <c r="D22" s="14" t="s">
        <v>13</v>
      </c>
      <c r="E22" s="5"/>
      <c r="F22" s="8"/>
      <c r="G22" s="9">
        <f>G23</f>
        <v>16413879</v>
      </c>
      <c r="H22" s="9">
        <f>H23</f>
        <v>468095</v>
      </c>
      <c r="I22" s="54">
        <f t="shared" ref="I22:J22" si="2">I23</f>
        <v>1448829</v>
      </c>
      <c r="J22" s="40">
        <f t="shared" si="2"/>
        <v>6650000</v>
      </c>
      <c r="K22" s="40"/>
      <c r="L22" s="54">
        <f>I22+J22</f>
        <v>8098829</v>
      </c>
      <c r="M22" s="9">
        <f>M23</f>
        <v>0</v>
      </c>
      <c r="N22" s="54">
        <f t="shared" si="1"/>
        <v>8098829</v>
      </c>
      <c r="O22" s="54"/>
      <c r="P22" s="9">
        <f t="shared" si="1"/>
        <v>8098829</v>
      </c>
      <c r="Q22" s="8"/>
    </row>
    <row r="23" spans="1:17" ht="30" x14ac:dyDescent="0.2">
      <c r="A23" s="10" t="s">
        <v>16</v>
      </c>
      <c r="B23" s="7"/>
      <c r="C23" s="10"/>
      <c r="D23" s="17" t="s">
        <v>14</v>
      </c>
      <c r="E23" s="5"/>
      <c r="F23" s="11"/>
      <c r="G23" s="12">
        <f>G24+G34</f>
        <v>16413879</v>
      </c>
      <c r="H23" s="12">
        <f>H24+H34</f>
        <v>468095</v>
      </c>
      <c r="I23" s="42">
        <f>I24</f>
        <v>1448829</v>
      </c>
      <c r="J23" s="41">
        <f>J24+J34</f>
        <v>6650000</v>
      </c>
      <c r="K23" s="41"/>
      <c r="L23" s="54">
        <f>I23+J23</f>
        <v>8098829</v>
      </c>
      <c r="M23" s="9">
        <f>M24</f>
        <v>0</v>
      </c>
      <c r="N23" s="54">
        <f t="shared" si="1"/>
        <v>8098829</v>
      </c>
      <c r="O23" s="54"/>
      <c r="P23" s="9">
        <f t="shared" si="1"/>
        <v>8098829</v>
      </c>
      <c r="Q23" s="11"/>
    </row>
    <row r="24" spans="1:17" ht="28.5" x14ac:dyDescent="0.2">
      <c r="A24" s="15" t="s">
        <v>25</v>
      </c>
      <c r="B24" s="15" t="s">
        <v>26</v>
      </c>
      <c r="C24" s="15" t="s">
        <v>27</v>
      </c>
      <c r="D24" s="20" t="s">
        <v>28</v>
      </c>
      <c r="E24" s="13"/>
      <c r="F24" s="11"/>
      <c r="G24" s="12">
        <f>G25+G26+G28+G29+G30+G32</f>
        <v>16413879</v>
      </c>
      <c r="H24" s="12">
        <f>H25+H26+H28+H29+H30+H32</f>
        <v>468095</v>
      </c>
      <c r="I24" s="42">
        <f>I25+I26+I28+I30</f>
        <v>1448829</v>
      </c>
      <c r="J24" s="41">
        <f>J25+J26+J28+J29+J30+J32</f>
        <v>6650000</v>
      </c>
      <c r="K24" s="41"/>
      <c r="L24" s="54">
        <f>I24+J24</f>
        <v>8098829</v>
      </c>
      <c r="M24" s="9">
        <f>M25+M26+M28+M30+M32</f>
        <v>0</v>
      </c>
      <c r="N24" s="54">
        <f>L24+M24</f>
        <v>8098829</v>
      </c>
      <c r="O24" s="54"/>
      <c r="P24" s="9">
        <f>N24+O24</f>
        <v>8098829</v>
      </c>
      <c r="Q24" s="11"/>
    </row>
    <row r="25" spans="1:17" ht="38.85" customHeight="1" x14ac:dyDescent="0.2">
      <c r="A25" s="15"/>
      <c r="B25" s="15"/>
      <c r="C25" s="15"/>
      <c r="D25" s="13"/>
      <c r="E25" s="13" t="s">
        <v>34</v>
      </c>
      <c r="F25" s="11">
        <v>2023</v>
      </c>
      <c r="G25" s="12">
        <v>3702489</v>
      </c>
      <c r="H25" s="12">
        <f>104024+127480+79912</f>
        <v>311416</v>
      </c>
      <c r="I25" s="12">
        <v>103000</v>
      </c>
      <c r="J25" s="12"/>
      <c r="K25" s="12"/>
      <c r="L25" s="12">
        <f t="shared" ref="L25:P35" si="3">I25+J25</f>
        <v>103000</v>
      </c>
      <c r="M25" s="12"/>
      <c r="N25" s="42">
        <f t="shared" si="1"/>
        <v>103000</v>
      </c>
      <c r="O25" s="42"/>
      <c r="P25" s="12">
        <f t="shared" si="1"/>
        <v>103000</v>
      </c>
      <c r="Q25" s="43">
        <f>(H25+N25)/G25*100</f>
        <v>11.192902936376043</v>
      </c>
    </row>
    <row r="26" spans="1:17" ht="34.15" customHeight="1" x14ac:dyDescent="0.2">
      <c r="A26" s="15"/>
      <c r="B26" s="15"/>
      <c r="C26" s="15"/>
      <c r="D26" s="18"/>
      <c r="E26" s="13" t="s">
        <v>46</v>
      </c>
      <c r="F26" s="11">
        <v>2023</v>
      </c>
      <c r="G26" s="22">
        <v>2794254</v>
      </c>
      <c r="H26" s="22">
        <f>6159+8095</f>
        <v>14254</v>
      </c>
      <c r="I26" s="42">
        <v>65000</v>
      </c>
      <c r="J26" s="42">
        <f>15000+2700000</f>
        <v>2715000</v>
      </c>
      <c r="K26" s="42"/>
      <c r="L26" s="42">
        <f t="shared" si="3"/>
        <v>2780000</v>
      </c>
      <c r="M26" s="12"/>
      <c r="N26" s="42">
        <f t="shared" si="1"/>
        <v>2780000</v>
      </c>
      <c r="O26" s="42"/>
      <c r="P26" s="12">
        <f t="shared" si="1"/>
        <v>2780000</v>
      </c>
      <c r="Q26" s="26">
        <f>(H26+I26+J26)/G26*100</f>
        <v>100</v>
      </c>
    </row>
    <row r="27" spans="1:17" ht="95.1" customHeight="1" x14ac:dyDescent="0.2">
      <c r="A27" s="15"/>
      <c r="B27" s="15"/>
      <c r="C27" s="15"/>
      <c r="D27" s="18"/>
      <c r="E27" s="31" t="s">
        <v>52</v>
      </c>
      <c r="F27" s="30"/>
      <c r="G27" s="22"/>
      <c r="H27" s="22"/>
      <c r="I27" s="42"/>
      <c r="J27" s="42"/>
      <c r="K27" s="42"/>
      <c r="L27" s="56">
        <v>2700000</v>
      </c>
      <c r="M27" s="32"/>
      <c r="N27" s="56">
        <v>2700000</v>
      </c>
      <c r="O27" s="56"/>
      <c r="P27" s="32">
        <v>2700000</v>
      </c>
      <c r="Q27" s="26"/>
    </row>
    <row r="28" spans="1:17" ht="33.6" customHeight="1" x14ac:dyDescent="0.25">
      <c r="A28" s="15"/>
      <c r="B28" s="15"/>
      <c r="C28" s="57"/>
      <c r="D28" s="58"/>
      <c r="E28" s="13" t="s">
        <v>33</v>
      </c>
      <c r="F28" s="11" t="s">
        <v>36</v>
      </c>
      <c r="G28" s="22">
        <v>1344929</v>
      </c>
      <c r="H28" s="22">
        <f>48429+15671</f>
        <v>64100</v>
      </c>
      <c r="I28" s="42">
        <v>1280829</v>
      </c>
      <c r="J28" s="41"/>
      <c r="K28" s="41"/>
      <c r="L28" s="42">
        <f t="shared" si="3"/>
        <v>1280829</v>
      </c>
      <c r="M28" s="12"/>
      <c r="N28" s="42">
        <f>L28+M28</f>
        <v>1280829</v>
      </c>
      <c r="O28" s="42"/>
      <c r="P28" s="12">
        <f>N28+O28</f>
        <v>1280829</v>
      </c>
      <c r="Q28" s="26">
        <f>(H28+N28)/G28*100</f>
        <v>100</v>
      </c>
    </row>
    <row r="29" spans="1:17" ht="15" hidden="1" x14ac:dyDescent="0.2">
      <c r="A29" s="15"/>
      <c r="B29" s="15"/>
      <c r="C29" s="15"/>
      <c r="D29" s="18"/>
      <c r="E29" s="13"/>
      <c r="F29" s="11"/>
      <c r="G29" s="22"/>
      <c r="H29" s="22"/>
      <c r="I29" s="42"/>
      <c r="J29" s="41"/>
      <c r="K29" s="41"/>
      <c r="L29" s="42">
        <f t="shared" si="3"/>
        <v>0</v>
      </c>
      <c r="M29" s="12"/>
      <c r="N29" s="42">
        <f t="shared" si="3"/>
        <v>0</v>
      </c>
      <c r="O29" s="42"/>
      <c r="P29" s="12">
        <f t="shared" si="3"/>
        <v>0</v>
      </c>
      <c r="Q29" s="12">
        <v>100</v>
      </c>
    </row>
    <row r="30" spans="1:17" ht="41.45" customHeight="1" x14ac:dyDescent="0.2">
      <c r="A30" s="15"/>
      <c r="B30" s="15"/>
      <c r="C30" s="15"/>
      <c r="D30" s="18"/>
      <c r="E30" s="13" t="s">
        <v>47</v>
      </c>
      <c r="F30" s="11">
        <v>2023</v>
      </c>
      <c r="G30" s="12">
        <v>3796332</v>
      </c>
      <c r="H30" s="12">
        <v>16332</v>
      </c>
      <c r="I30" s="42"/>
      <c r="J30" s="42">
        <f>80000+3700000</f>
        <v>3780000</v>
      </c>
      <c r="K30" s="42"/>
      <c r="L30" s="42">
        <f t="shared" si="3"/>
        <v>3780000</v>
      </c>
      <c r="M30" s="12"/>
      <c r="N30" s="42">
        <f>L30+M30</f>
        <v>3780000</v>
      </c>
      <c r="O30" s="42"/>
      <c r="P30" s="12">
        <f>N30+O30</f>
        <v>3780000</v>
      </c>
      <c r="Q30" s="26">
        <f>(H30+I30+J30)/G30*100</f>
        <v>100</v>
      </c>
    </row>
    <row r="31" spans="1:17" ht="87" customHeight="1" x14ac:dyDescent="0.2">
      <c r="A31" s="15"/>
      <c r="B31" s="15"/>
      <c r="C31" s="15"/>
      <c r="D31" s="18"/>
      <c r="E31" s="31" t="s">
        <v>52</v>
      </c>
      <c r="F31" s="11"/>
      <c r="G31" s="12"/>
      <c r="H31" s="12"/>
      <c r="I31" s="42"/>
      <c r="J31" s="42"/>
      <c r="K31" s="42"/>
      <c r="L31" s="56">
        <v>3700000</v>
      </c>
      <c r="M31" s="32"/>
      <c r="N31" s="56">
        <v>3700000</v>
      </c>
      <c r="O31" s="56"/>
      <c r="P31" s="32">
        <v>3700000</v>
      </c>
      <c r="Q31" s="26"/>
    </row>
    <row r="32" spans="1:17" ht="29.25" customHeight="1" x14ac:dyDescent="0.2">
      <c r="A32" s="15"/>
      <c r="B32" s="15"/>
      <c r="C32" s="15"/>
      <c r="D32" s="27"/>
      <c r="E32" s="13" t="s">
        <v>48</v>
      </c>
      <c r="F32" s="11">
        <v>2023</v>
      </c>
      <c r="G32" s="12">
        <v>4775875</v>
      </c>
      <c r="H32" s="12">
        <v>61993</v>
      </c>
      <c r="I32" s="42"/>
      <c r="J32" s="41">
        <v>155000</v>
      </c>
      <c r="K32" s="41"/>
      <c r="L32" s="54">
        <f t="shared" si="3"/>
        <v>155000</v>
      </c>
      <c r="M32" s="9"/>
      <c r="N32" s="54">
        <f>L32+M32</f>
        <v>155000</v>
      </c>
      <c r="O32" s="54"/>
      <c r="P32" s="9">
        <f>N32+O32</f>
        <v>155000</v>
      </c>
      <c r="Q32" s="26">
        <f>(H32+I32+J32)/G32*100</f>
        <v>4.5435234381134348</v>
      </c>
    </row>
    <row r="33" spans="1:17" ht="15" hidden="1" x14ac:dyDescent="0.2">
      <c r="A33" s="15"/>
      <c r="B33" s="15"/>
      <c r="C33" s="15"/>
      <c r="D33" s="18"/>
      <c r="E33" s="13"/>
      <c r="F33" s="11"/>
      <c r="G33" s="12"/>
      <c r="H33" s="12"/>
      <c r="I33" s="42"/>
      <c r="J33" s="41"/>
      <c r="K33" s="41"/>
      <c r="L33" s="54">
        <f t="shared" si="3"/>
        <v>0</v>
      </c>
      <c r="M33" s="9"/>
      <c r="N33" s="54">
        <f t="shared" si="3"/>
        <v>0</v>
      </c>
      <c r="O33" s="54"/>
      <c r="P33" s="9">
        <f t="shared" si="3"/>
        <v>0</v>
      </c>
      <c r="Q33" s="43"/>
    </row>
    <row r="34" spans="1:17" ht="28.5" hidden="1" x14ac:dyDescent="0.2">
      <c r="A34" s="15" t="s">
        <v>17</v>
      </c>
      <c r="B34" s="15" t="s">
        <v>18</v>
      </c>
      <c r="C34" s="15" t="s">
        <v>19</v>
      </c>
      <c r="D34" s="44" t="s">
        <v>20</v>
      </c>
      <c r="E34" s="13"/>
      <c r="F34" s="11"/>
      <c r="G34" s="12">
        <f>G35</f>
        <v>0</v>
      </c>
      <c r="H34" s="12">
        <f t="shared" ref="H34:I34" si="4">H35</f>
        <v>0</v>
      </c>
      <c r="I34" s="42">
        <f t="shared" si="4"/>
        <v>0</v>
      </c>
      <c r="J34" s="41"/>
      <c r="K34" s="41"/>
      <c r="L34" s="54">
        <f t="shared" si="3"/>
        <v>0</v>
      </c>
      <c r="M34" s="9"/>
      <c r="N34" s="54">
        <f t="shared" si="3"/>
        <v>0</v>
      </c>
      <c r="O34" s="54"/>
      <c r="P34" s="9">
        <f t="shared" si="3"/>
        <v>0</v>
      </c>
      <c r="Q34" s="11"/>
    </row>
    <row r="35" spans="1:17" ht="30" hidden="1" x14ac:dyDescent="0.2">
      <c r="A35" s="15"/>
      <c r="B35" s="15"/>
      <c r="C35" s="15"/>
      <c r="D35" s="13"/>
      <c r="E35" s="13" t="s">
        <v>29</v>
      </c>
      <c r="F35" s="11" t="s">
        <v>21</v>
      </c>
      <c r="G35" s="12"/>
      <c r="H35" s="22"/>
      <c r="I35" s="42"/>
      <c r="J35" s="41"/>
      <c r="K35" s="41"/>
      <c r="L35" s="54">
        <f t="shared" si="3"/>
        <v>0</v>
      </c>
      <c r="M35" s="9"/>
      <c r="N35" s="54">
        <f t="shared" si="3"/>
        <v>0</v>
      </c>
      <c r="O35" s="54"/>
      <c r="P35" s="9">
        <f t="shared" si="3"/>
        <v>0</v>
      </c>
      <c r="Q35" s="43" t="e">
        <f>L35/G35*100</f>
        <v>#DIV/0!</v>
      </c>
    </row>
    <row r="36" spans="1:17" s="46" customFormat="1" ht="22.7" customHeight="1" x14ac:dyDescent="0.25">
      <c r="A36" s="4" t="s">
        <v>10</v>
      </c>
      <c r="B36" s="4" t="s">
        <v>10</v>
      </c>
      <c r="C36" s="4" t="s">
        <v>10</v>
      </c>
      <c r="D36" s="45" t="s">
        <v>11</v>
      </c>
      <c r="E36" s="4" t="s">
        <v>10</v>
      </c>
      <c r="F36" s="4" t="s">
        <v>10</v>
      </c>
      <c r="G36" s="6">
        <f>G22+G13</f>
        <v>26068933</v>
      </c>
      <c r="H36" s="6">
        <f>H22+H13</f>
        <v>468095</v>
      </c>
      <c r="I36" s="55">
        <f>I22+I13</f>
        <v>5988829</v>
      </c>
      <c r="J36" s="6">
        <f>J22+J13</f>
        <v>8088154</v>
      </c>
      <c r="K36" s="6">
        <f>K22+K13</f>
        <v>-40000</v>
      </c>
      <c r="L36" s="54">
        <f>I36+J36+K36</f>
        <v>14036983</v>
      </c>
      <c r="M36" s="6">
        <f>M22+M13</f>
        <v>707000</v>
      </c>
      <c r="N36" s="54">
        <f>L36+M36</f>
        <v>14743983</v>
      </c>
      <c r="O36" s="55">
        <f>O22+O13</f>
        <v>3009900</v>
      </c>
      <c r="P36" s="9">
        <f>N36+O36</f>
        <v>17753883</v>
      </c>
      <c r="Q36" s="4" t="s">
        <v>10</v>
      </c>
    </row>
    <row r="38" spans="1:17" ht="17.100000000000001" customHeight="1" x14ac:dyDescent="0.2"/>
    <row r="39" spans="1:17" s="23" customFormat="1" ht="17.25" x14ac:dyDescent="0.3">
      <c r="A39" s="23" t="s">
        <v>22</v>
      </c>
      <c r="F39" s="23" t="s">
        <v>63</v>
      </c>
      <c r="J39" s="47"/>
      <c r="K39" s="47"/>
    </row>
    <row r="40" spans="1:17" s="19" customFormat="1" ht="26.45" hidden="1" customHeight="1" x14ac:dyDescent="0.25">
      <c r="A40" s="19" t="s">
        <v>22</v>
      </c>
      <c r="F40" s="19" t="s">
        <v>23</v>
      </c>
      <c r="J40" s="48"/>
      <c r="K40" s="48"/>
    </row>
    <row r="41" spans="1:17" x14ac:dyDescent="0.2">
      <c r="G41" s="16"/>
      <c r="H41" s="16"/>
      <c r="I41" s="21"/>
      <c r="J41" s="49"/>
      <c r="K41" s="49"/>
      <c r="L41" s="21"/>
      <c r="M41" s="21"/>
      <c r="N41" s="21"/>
      <c r="O41" s="21"/>
      <c r="P41" s="21"/>
    </row>
    <row r="51" spans="1:17" ht="20.25" x14ac:dyDescent="0.3">
      <c r="A51" s="61"/>
      <c r="B51" s="61"/>
      <c r="C51" s="61"/>
      <c r="D51" s="61"/>
      <c r="E51" s="1"/>
      <c r="F51" s="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</row>
  </sheetData>
  <mergeCells count="8">
    <mergeCell ref="A51:D51"/>
    <mergeCell ref="G51:Q51"/>
    <mergeCell ref="A8:B8"/>
    <mergeCell ref="P2:Q2"/>
    <mergeCell ref="P4:Q4"/>
    <mergeCell ref="A5:Q5"/>
    <mergeCell ref="A6:Q6"/>
    <mergeCell ref="A7:Q7"/>
  </mergeCells>
  <printOptions horizontalCentered="1"/>
  <pageMargins left="0.59055118110236227" right="0.59055118110236227" top="0.59055118110236227" bottom="0.2" header="0.31496062992125984" footer="0.31496062992125984"/>
  <pageSetup paperSize="9" scale="40" orientation="landscape" r:id="rId1"/>
  <headerFooter differentFirst="1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</vt:lpstr>
      <vt:lpstr>'Дод 5'!Заголовки_для_печати</vt:lpstr>
      <vt:lpstr>'Дод 5'!Область_печати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6</cp:lastModifiedBy>
  <cp:revision/>
  <cp:lastPrinted>2023-12-19T06:42:55Z</cp:lastPrinted>
  <dcterms:created xsi:type="dcterms:W3CDTF">2021-11-09T14:04:21Z</dcterms:created>
  <dcterms:modified xsi:type="dcterms:W3CDTF">2023-12-28T12:22:07Z</dcterms:modified>
  <cp:category/>
  <cp:contentStatus/>
</cp:coreProperties>
</file>