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26\Проекти 26\539 зміни до бюджету\"/>
    </mc:Choice>
  </mc:AlternateContent>
  <xr:revisionPtr revIDLastSave="0" documentId="13_ncr:1_{78A0EA04-52B5-48CB-923B-C0DF3A20B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5" sheetId="3" r:id="rId1"/>
  </sheets>
  <definedNames>
    <definedName name="_xlnm._FilterDatabase" localSheetId="0" hidden="1">'Дод 5'!$A$32:$O$47</definedName>
    <definedName name="_xlnm.Print_Titles" localSheetId="0">'Дод 5'!$10:$11</definedName>
    <definedName name="_xlnm.Print_Area" localSheetId="0">'Дод 5'!$A$1:$O$35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3" l="1"/>
  <c r="M19" i="3" s="1"/>
  <c r="M18" i="3" s="1"/>
  <c r="G15" i="3" l="1"/>
  <c r="M15" i="3"/>
  <c r="M14" i="3" l="1"/>
  <c r="M13" i="3" s="1"/>
  <c r="M32" i="3" s="1"/>
  <c r="J26" i="3" l="1"/>
  <c r="J22" i="3"/>
  <c r="J16" i="3" l="1"/>
  <c r="G16" i="3"/>
  <c r="G14" i="3" s="1"/>
  <c r="L17" i="3"/>
  <c r="N17" i="3" s="1"/>
  <c r="N16" i="3" s="1"/>
  <c r="L16" i="3" l="1"/>
  <c r="O28" i="3"/>
  <c r="J20" i="3"/>
  <c r="I20" i="3" l="1"/>
  <c r="L20" i="3" s="1"/>
  <c r="N20" i="3" s="1"/>
  <c r="I19" i="3" l="1"/>
  <c r="O26" i="3"/>
  <c r="G20" i="3" l="1"/>
  <c r="J15" i="3"/>
  <c r="J14" i="3" s="1"/>
  <c r="J13" i="3" s="1"/>
  <c r="I15" i="3"/>
  <c r="L15" i="3" l="1"/>
  <c r="N15" i="3" s="1"/>
  <c r="N14" i="3" s="1"/>
  <c r="N13" i="3" s="1"/>
  <c r="H14" i="3"/>
  <c r="H13" i="3" s="1"/>
  <c r="I14" i="3"/>
  <c r="I13" i="3" s="1"/>
  <c r="G13" i="3"/>
  <c r="L14" i="3" l="1"/>
  <c r="L13" i="3" s="1"/>
  <c r="H21" i="3"/>
  <c r="H24" i="3"/>
  <c r="H22" i="3"/>
  <c r="O22" i="3" s="1"/>
  <c r="H20" i="3" l="1"/>
  <c r="L26" i="3"/>
  <c r="N26" i="3" s="1"/>
  <c r="L28" i="3"/>
  <c r="N28" i="3" s="1"/>
  <c r="L29" i="3"/>
  <c r="N29" i="3" s="1"/>
  <c r="L21" i="3" l="1"/>
  <c r="N21" i="3" s="1"/>
  <c r="O21" i="3" s="1"/>
  <c r="L22" i="3"/>
  <c r="N22" i="3" s="1"/>
  <c r="L24" i="3"/>
  <c r="N24" i="3" s="1"/>
  <c r="O24" i="3" s="1"/>
  <c r="L25" i="3"/>
  <c r="N25" i="3" s="1"/>
  <c r="L31" i="3"/>
  <c r="O31" i="3" l="1"/>
  <c r="N31" i="3"/>
  <c r="J19" i="3"/>
  <c r="J18" i="3" s="1"/>
  <c r="J32" i="3" s="1"/>
  <c r="I30" i="3"/>
  <c r="L30" i="3" s="1"/>
  <c r="N30" i="3" s="1"/>
  <c r="H30" i="3"/>
  <c r="H19" i="3" s="1"/>
  <c r="H18" i="3" s="1"/>
  <c r="H32" i="3" s="1"/>
  <c r="G30" i="3"/>
  <c r="G19" i="3" s="1"/>
  <c r="G18" i="3" s="1"/>
  <c r="G32" i="3" s="1"/>
  <c r="L19" i="3" l="1"/>
  <c r="N19" i="3" s="1"/>
  <c r="I18" i="3" l="1"/>
  <c r="I32" i="3" s="1"/>
  <c r="L18" i="3" l="1"/>
  <c r="N18" i="3" s="1"/>
  <c r="L32" i="3"/>
  <c r="N32" i="3" s="1"/>
</calcChain>
</file>

<file path=xl/sharedStrings.xml><?xml version="1.0" encoding="utf-8"?>
<sst xmlns="http://schemas.openxmlformats.org/spreadsheetml/2006/main" count="70" uniqueCount="59">
  <si>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</si>
  <si>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</si>
  <si>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</si>
  <si>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</si>
  <si>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</si>
  <si>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</si>
  <si>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</si>
  <si>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</si>
  <si>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</si>
  <si>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</si>
  <si>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</si>
  <si>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</si>
  <si>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 xml:space="preserve"> Додаток № 5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</si>
  <si>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</si>
  <si>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</si>
  <si>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</si>
  <si>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</si>
  <si>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1219750</t>
  </si>
  <si>
    <t>9750</t>
  </si>
  <si>
    <t>0180</t>
  </si>
  <si>
    <t>Субвенція з місцевого бюджету на співфінансування інвестиційних проєктів</t>
  </si>
  <si>
    <t>2021-2023</t>
  </si>
  <si>
    <t>Секретар міської ради</t>
  </si>
  <si>
    <t>Ж.А.Шкут</t>
  </si>
  <si>
    <t>капітальних вкладень місцевого бюджету у розрізі інвестиційних проектів</t>
  </si>
  <si>
    <t>1217310</t>
  </si>
  <si>
    <t>7310</t>
  </si>
  <si>
    <t>0443</t>
  </si>
  <si>
    <t>Будівництво об'єктів житлово-комунального господарства</t>
  </si>
  <si>
    <t>Будівництво водно-спортивного комплексу за адресою: вул.Харківська,3б м. Тернівка, Дніпропетровська область ( у т.ч. ПКД)</t>
  </si>
  <si>
    <t>у 2023 році</t>
  </si>
  <si>
    <t>Обсяг капітальних вкладень місцевого бюджету у 2023 році, гривень</t>
  </si>
  <si>
    <t>Очікуваний рівень готовності проекту на кінець 2023 року, %</t>
  </si>
  <si>
    <t>Реконструкція мереж водопостачання від вул. Миру 4 до вул. Миру 15</t>
  </si>
  <si>
    <t>Реконструкція каналізаційного колектору від вул.І.Петрова до КНС-2 (в т.ч. коригування ПКД - 103 000 грн)</t>
  </si>
  <si>
    <t>0459100000</t>
  </si>
  <si>
    <t>2020-2023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</si>
  <si>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</si>
  <si>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</si>
  <si>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</si>
  <si>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</si>
  <si>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</si>
  <si>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</si>
  <si>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</si>
  <si>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 xml:space="preserve">Оновлення матеріально- технічної бази  КНП "Тернівська ЦМЛ"  для удосконалення надання медичної допомоги населенню </t>
  </si>
  <si>
    <t>квітень</t>
  </si>
  <si>
    <t>Реконструкція мережі зовнішнього освітлення по вул. Дніпровська (в т.ч. коригування ПКД - 80 000 грн)</t>
  </si>
  <si>
    <t>Реконструкція мережі зовнішнього освітлення по вул. Лермонтова (в т.ч. коригування ПКД - 80 000 грн)</t>
  </si>
  <si>
    <t>Реконструкція скверу по вул. Миру (в т.ч. коригування ПКД - 155 000 грн)</t>
  </si>
  <si>
    <t>Інші заходи громадського порядку та безпеки</t>
  </si>
  <si>
    <t>0380</t>
  </si>
  <si>
    <t>Придбання обладнання для міської  системи відеоспостередження для забезпечення громадського порядку та безпеки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</si>
  <si>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</si>
  <si>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жовтень</t>
  </si>
  <si>
    <t>липень</t>
  </si>
  <si>
    <t xml:space="preserve">до рішення  Тернівської міської ради </t>
  </si>
  <si>
    <t>До додатку № 5 до рішення міської ради "Про бюджет Тернівської
міської територіальної громади на 2023 рік" від  13.12.2022 року № 391-21/VІІІ</t>
  </si>
  <si>
    <t>Жанна ШКУТ</t>
  </si>
  <si>
    <t>від 13.10.2023 № 539-26/VIII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</si>
</sst>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 CYR"/>
      <charset val="204"/>
    </font>
    <font>
      <sz val="13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</cellStyleXfs>
  <cellXfs count="64">
    <xf numFmtId="0" fontId="0" fillId="0" borderId="0" xfId="0"/>
    <xf numFmtId="0" fontId="8" fillId="0" borderId="0" xfId="3" applyFont="1" applyAlignment="1">
      <alignment wrapText="1"/>
    </xf>
    <xf numFmtId="49" fontId="9" fillId="0" borderId="0" xfId="3" applyNumberFormat="1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49" fontId="1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0" borderId="0" xfId="0" applyFont="1"/>
    <xf numFmtId="0" fontId="11" fillId="2" borderId="2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/>
    <xf numFmtId="0" fontId="15" fillId="0" borderId="2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6" fillId="0" borderId="0" xfId="0" applyFont="1"/>
    <xf numFmtId="0" fontId="1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3" fontId="19" fillId="0" borderId="0" xfId="0" applyNumberFormat="1" applyFont="1"/>
    <xf numFmtId="0" fontId="14" fillId="3" borderId="0" xfId="0" applyFont="1" applyFill="1"/>
    <xf numFmtId="0" fontId="6" fillId="3" borderId="0" xfId="0" applyFont="1" applyFill="1"/>
    <xf numFmtId="3" fontId="4" fillId="3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17" fillId="4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49" fontId="13" fillId="2" borderId="1" xfId="0" applyNumberFormat="1" applyFont="1" applyFill="1" applyBorder="1" applyAlignment="1">
      <alignment horizontal="left" vertical="center" wrapText="1"/>
    </xf>
  </cellXfs>
  <cellStyles count="4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_Додаток 6 джерела..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view="pageBreakPreview" zoomScaleNormal="100" zoomScaleSheetLayoutView="100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N4" sqref="N4:O4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56.28515625" style="3" customWidth="1"/>
    <col min="5" max="5" width="73.7109375" style="3" bestFit="1" customWidth="1"/>
    <col min="6" max="6" width="13.42578125" style="3" customWidth="1"/>
    <col min="7" max="7" width="16" style="3" customWidth="1"/>
    <col min="8" max="8" width="16.140625" style="3" customWidth="1"/>
    <col min="9" max="9" width="17" style="3" hidden="1" customWidth="1"/>
    <col min="10" max="11" width="11.85546875" style="34" hidden="1" customWidth="1"/>
    <col min="12" max="12" width="22.42578125" style="3" hidden="1" customWidth="1"/>
    <col min="13" max="13" width="12.5703125" style="3" hidden="1" customWidth="1"/>
    <col min="14" max="14" width="20.140625" style="3" customWidth="1"/>
    <col min="15" max="15" width="21.28515625" style="3" customWidth="1"/>
    <col min="16" max="16384" width="9.140625" style="3"/>
  </cols>
  <sheetData>
    <row r="1" spans="1:15" ht="36.75" customHeight="1" x14ac:dyDescent="0.25">
      <c r="A1" s="33"/>
      <c r="B1" s="33"/>
      <c r="M1" s="24"/>
      <c r="N1" s="24" t="s">
        <v>12</v>
      </c>
    </row>
    <row r="2" spans="1:15" ht="15.75" x14ac:dyDescent="0.25">
      <c r="A2" s="35"/>
      <c r="M2" s="24"/>
      <c r="N2" s="59" t="s">
        <v>55</v>
      </c>
      <c r="O2" s="59"/>
    </row>
    <row r="3" spans="1:15" ht="21.75" customHeight="1" x14ac:dyDescent="0.25">
      <c r="A3" s="35"/>
      <c r="M3" s="24"/>
      <c r="N3" s="24" t="s">
        <v>58</v>
      </c>
    </row>
    <row r="4" spans="1:15" ht="84.2" customHeight="1" x14ac:dyDescent="0.25">
      <c r="A4" s="35"/>
      <c r="M4" s="51"/>
      <c r="N4" s="59" t="s">
        <v>56</v>
      </c>
      <c r="O4" s="59"/>
    </row>
    <row r="5" spans="1:15" ht="22.5" x14ac:dyDescent="0.2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22.5" x14ac:dyDescent="0.2">
      <c r="A6" s="60" t="s">
        <v>24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ht="22.5" x14ac:dyDescent="0.2">
      <c r="A7" s="60" t="s">
        <v>30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15.75" customHeight="1" x14ac:dyDescent="0.2">
      <c r="A8" s="63" t="s">
        <v>35</v>
      </c>
      <c r="B8" s="63"/>
    </row>
    <row r="9" spans="1:15" ht="15.75" hidden="1" x14ac:dyDescent="0.2">
      <c r="A9" s="36" t="s">
        <v>1</v>
      </c>
      <c r="I9" s="37" t="s">
        <v>37</v>
      </c>
      <c r="L9" s="37" t="s">
        <v>37</v>
      </c>
      <c r="M9" s="50"/>
      <c r="N9" s="50"/>
    </row>
    <row r="10" spans="1:15" ht="89.25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52" t="s">
        <v>31</v>
      </c>
      <c r="J10" s="38" t="s">
        <v>45</v>
      </c>
      <c r="K10" s="38" t="s">
        <v>54</v>
      </c>
      <c r="L10" s="52" t="s">
        <v>31</v>
      </c>
      <c r="M10" s="38" t="s">
        <v>53</v>
      </c>
      <c r="N10" s="4" t="s">
        <v>31</v>
      </c>
      <c r="O10" s="4" t="s">
        <v>32</v>
      </c>
    </row>
    <row r="11" spans="1:1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3">
        <v>9</v>
      </c>
      <c r="J11" s="39"/>
      <c r="K11" s="39"/>
      <c r="L11" s="53">
        <v>9</v>
      </c>
      <c r="M11" s="5"/>
      <c r="N11" s="5">
        <v>9</v>
      </c>
      <c r="O11" s="5">
        <v>10</v>
      </c>
    </row>
    <row r="12" spans="1:15" ht="14.25" x14ac:dyDescent="0.2">
      <c r="A12" s="7" t="s">
        <v>39</v>
      </c>
      <c r="B12" s="5"/>
      <c r="C12" s="5"/>
      <c r="D12" s="14" t="s">
        <v>38</v>
      </c>
      <c r="E12" s="5"/>
      <c r="F12" s="5"/>
      <c r="G12" s="5"/>
      <c r="H12" s="5"/>
      <c r="I12" s="53"/>
      <c r="J12" s="39"/>
      <c r="K12" s="39"/>
      <c r="L12" s="53"/>
      <c r="M12" s="5"/>
      <c r="N12" s="5"/>
      <c r="O12" s="5"/>
    </row>
    <row r="13" spans="1:15" ht="15" x14ac:dyDescent="0.2">
      <c r="A13" s="10" t="s">
        <v>40</v>
      </c>
      <c r="B13" s="5"/>
      <c r="C13" s="5"/>
      <c r="D13" s="17" t="s">
        <v>38</v>
      </c>
      <c r="E13" s="5"/>
      <c r="F13" s="5"/>
      <c r="G13" s="9">
        <f>G14</f>
        <v>6645154</v>
      </c>
      <c r="H13" s="25">
        <f t="shared" ref="H13:J14" si="0">H14</f>
        <v>0</v>
      </c>
      <c r="I13" s="54">
        <f t="shared" si="0"/>
        <v>4540000</v>
      </c>
      <c r="J13" s="9">
        <f>J14+J16</f>
        <v>1438154</v>
      </c>
      <c r="K13" s="9"/>
      <c r="L13" s="54">
        <f>L14+L16</f>
        <v>5938154</v>
      </c>
      <c r="M13" s="9">
        <f>M14</f>
        <v>707000</v>
      </c>
      <c r="N13" s="9">
        <f>N14+N16</f>
        <v>6645154</v>
      </c>
      <c r="O13" s="5"/>
    </row>
    <row r="14" spans="1:15" ht="15" x14ac:dyDescent="0.2">
      <c r="A14" s="15" t="s">
        <v>42</v>
      </c>
      <c r="B14" s="11">
        <v>2010</v>
      </c>
      <c r="C14" s="15" t="s">
        <v>43</v>
      </c>
      <c r="D14" s="5" t="s">
        <v>41</v>
      </c>
      <c r="E14" s="5"/>
      <c r="F14" s="5"/>
      <c r="G14" s="12">
        <f>G15+G16</f>
        <v>6645154</v>
      </c>
      <c r="H14" s="5">
        <f t="shared" si="0"/>
        <v>0</v>
      </c>
      <c r="I14" s="42">
        <f t="shared" si="0"/>
        <v>4540000</v>
      </c>
      <c r="J14" s="12">
        <f t="shared" si="0"/>
        <v>748154</v>
      </c>
      <c r="K14" s="12"/>
      <c r="L14" s="55">
        <f>L15</f>
        <v>5248154</v>
      </c>
      <c r="M14" s="6">
        <f>M15</f>
        <v>707000</v>
      </c>
      <c r="N14" s="12">
        <f>N15</f>
        <v>5955154</v>
      </c>
      <c r="O14" s="5"/>
    </row>
    <row r="15" spans="1:15" ht="25.5" x14ac:dyDescent="0.2">
      <c r="A15" s="5"/>
      <c r="B15" s="5"/>
      <c r="C15" s="5"/>
      <c r="D15" s="5"/>
      <c r="E15" s="28" t="s">
        <v>44</v>
      </c>
      <c r="F15" s="5">
        <v>2023</v>
      </c>
      <c r="G15" s="12">
        <f>4240000+300000+250000+498154-40000+707000</f>
        <v>5955154</v>
      </c>
      <c r="H15" s="5"/>
      <c r="I15" s="42">
        <f>4240000+300000</f>
        <v>4540000</v>
      </c>
      <c r="J15" s="5">
        <f>250000+498154</f>
        <v>748154</v>
      </c>
      <c r="K15" s="5">
        <v>-40000</v>
      </c>
      <c r="L15" s="42">
        <f>I15+J15+K15</f>
        <v>5248154</v>
      </c>
      <c r="M15" s="12">
        <f>707000</f>
        <v>707000</v>
      </c>
      <c r="N15" s="12">
        <f>L15+M15</f>
        <v>5955154</v>
      </c>
      <c r="O15" s="5">
        <v>100</v>
      </c>
    </row>
    <row r="16" spans="1:15" s="29" customFormat="1" ht="15" x14ac:dyDescent="0.25">
      <c r="A16" s="11">
        <v>218230</v>
      </c>
      <c r="B16" s="11">
        <v>8230</v>
      </c>
      <c r="C16" s="15" t="s">
        <v>50</v>
      </c>
      <c r="D16" s="11" t="s">
        <v>49</v>
      </c>
      <c r="E16" s="13"/>
      <c r="F16" s="11"/>
      <c r="G16" s="12">
        <f>G17</f>
        <v>690000</v>
      </c>
      <c r="H16" s="11"/>
      <c r="I16" s="42"/>
      <c r="J16" s="11">
        <f>J17</f>
        <v>690000</v>
      </c>
      <c r="K16" s="11"/>
      <c r="L16" s="54">
        <f>L17</f>
        <v>690000</v>
      </c>
      <c r="M16" s="9"/>
      <c r="N16" s="9">
        <f>N17</f>
        <v>690000</v>
      </c>
      <c r="O16" s="11"/>
    </row>
    <row r="17" spans="1:15" ht="25.5" x14ac:dyDescent="0.2">
      <c r="A17" s="5"/>
      <c r="B17" s="5"/>
      <c r="C17" s="5"/>
      <c r="D17" s="5"/>
      <c r="E17" s="28" t="s">
        <v>51</v>
      </c>
      <c r="F17" s="5">
        <v>2023</v>
      </c>
      <c r="G17" s="12">
        <v>690000</v>
      </c>
      <c r="H17" s="5"/>
      <c r="I17" s="53"/>
      <c r="J17" s="39">
        <v>690000</v>
      </c>
      <c r="K17" s="39"/>
      <c r="L17" s="42">
        <f>I17+J17</f>
        <v>690000</v>
      </c>
      <c r="M17" s="12"/>
      <c r="N17" s="12">
        <f t="shared" ref="N17:N22" si="1">L17+M17</f>
        <v>690000</v>
      </c>
      <c r="O17" s="5">
        <v>100</v>
      </c>
    </row>
    <row r="18" spans="1:15" ht="31.15" customHeight="1" x14ac:dyDescent="0.2">
      <c r="A18" s="7" t="s">
        <v>15</v>
      </c>
      <c r="B18" s="7"/>
      <c r="C18" s="7"/>
      <c r="D18" s="14" t="s">
        <v>13</v>
      </c>
      <c r="E18" s="5"/>
      <c r="F18" s="8"/>
      <c r="G18" s="9">
        <f>G19</f>
        <v>16413879</v>
      </c>
      <c r="H18" s="9">
        <f>H19</f>
        <v>468095</v>
      </c>
      <c r="I18" s="54">
        <f t="shared" ref="I18:J18" si="2">I19</f>
        <v>1448829</v>
      </c>
      <c r="J18" s="40">
        <f t="shared" si="2"/>
        <v>6650000</v>
      </c>
      <c r="K18" s="40"/>
      <c r="L18" s="54">
        <f>I18+J18</f>
        <v>8098829</v>
      </c>
      <c r="M18" s="9">
        <f>M19</f>
        <v>0</v>
      </c>
      <c r="N18" s="9">
        <f t="shared" si="1"/>
        <v>8098829</v>
      </c>
      <c r="O18" s="8"/>
    </row>
    <row r="19" spans="1:15" ht="30" x14ac:dyDescent="0.2">
      <c r="A19" s="10" t="s">
        <v>16</v>
      </c>
      <c r="B19" s="7"/>
      <c r="C19" s="10"/>
      <c r="D19" s="17" t="s">
        <v>14</v>
      </c>
      <c r="E19" s="5"/>
      <c r="F19" s="11"/>
      <c r="G19" s="12">
        <f>G20+G30</f>
        <v>16413879</v>
      </c>
      <c r="H19" s="12">
        <f>H20+H30</f>
        <v>468095</v>
      </c>
      <c r="I19" s="42">
        <f>I20</f>
        <v>1448829</v>
      </c>
      <c r="J19" s="41">
        <f>J20+J30</f>
        <v>6650000</v>
      </c>
      <c r="K19" s="41"/>
      <c r="L19" s="54">
        <f>I19+J19</f>
        <v>8098829</v>
      </c>
      <c r="M19" s="9">
        <f>M20</f>
        <v>0</v>
      </c>
      <c r="N19" s="9">
        <f t="shared" si="1"/>
        <v>8098829</v>
      </c>
      <c r="O19" s="11"/>
    </row>
    <row r="20" spans="1:15" ht="28.5" x14ac:dyDescent="0.2">
      <c r="A20" s="15" t="s">
        <v>25</v>
      </c>
      <c r="B20" s="15" t="s">
        <v>26</v>
      </c>
      <c r="C20" s="15" t="s">
        <v>27</v>
      </c>
      <c r="D20" s="20" t="s">
        <v>28</v>
      </c>
      <c r="E20" s="13"/>
      <c r="F20" s="11"/>
      <c r="G20" s="12">
        <f>G21+G22+G24+G25+G26+G28</f>
        <v>16413879</v>
      </c>
      <c r="H20" s="12">
        <f>H21+H22+H24+H25+H26+H28</f>
        <v>468095</v>
      </c>
      <c r="I20" s="42">
        <f>I21+I22+I24+I26</f>
        <v>1448829</v>
      </c>
      <c r="J20" s="41">
        <f>J21+J22+J24+J25+J26+J28</f>
        <v>6650000</v>
      </c>
      <c r="K20" s="41"/>
      <c r="L20" s="54">
        <f>I20+J20</f>
        <v>8098829</v>
      </c>
      <c r="M20" s="9">
        <f>M21+M22+M24+M26+M28</f>
        <v>0</v>
      </c>
      <c r="N20" s="9">
        <f>L20+M20</f>
        <v>8098829</v>
      </c>
      <c r="O20" s="11"/>
    </row>
    <row r="21" spans="1:15" ht="38.85" customHeight="1" x14ac:dyDescent="0.2">
      <c r="A21" s="15"/>
      <c r="B21" s="15"/>
      <c r="C21" s="15"/>
      <c r="D21" s="13"/>
      <c r="E21" s="13" t="s">
        <v>34</v>
      </c>
      <c r="F21" s="11">
        <v>2023</v>
      </c>
      <c r="G21" s="12">
        <v>3702489</v>
      </c>
      <c r="H21" s="12">
        <f>104024+127480+79912</f>
        <v>311416</v>
      </c>
      <c r="I21" s="12">
        <v>103000</v>
      </c>
      <c r="J21" s="12"/>
      <c r="K21" s="12"/>
      <c r="L21" s="12">
        <f t="shared" ref="L21:N31" si="3">I21+J21</f>
        <v>103000</v>
      </c>
      <c r="M21" s="12"/>
      <c r="N21" s="12">
        <f t="shared" si="1"/>
        <v>103000</v>
      </c>
      <c r="O21" s="43">
        <f>(H21+N21)/G21*100</f>
        <v>11.192902936376043</v>
      </c>
    </row>
    <row r="22" spans="1:15" ht="34.15" customHeight="1" x14ac:dyDescent="0.2">
      <c r="A22" s="15"/>
      <c r="B22" s="15"/>
      <c r="C22" s="15"/>
      <c r="D22" s="18"/>
      <c r="E22" s="13" t="s">
        <v>46</v>
      </c>
      <c r="F22" s="11">
        <v>2023</v>
      </c>
      <c r="G22" s="22">
        <v>2794254</v>
      </c>
      <c r="H22" s="22">
        <f>6159+8095</f>
        <v>14254</v>
      </c>
      <c r="I22" s="42">
        <v>65000</v>
      </c>
      <c r="J22" s="42">
        <f>15000+2700000</f>
        <v>2715000</v>
      </c>
      <c r="K22" s="42"/>
      <c r="L22" s="42">
        <f t="shared" si="3"/>
        <v>2780000</v>
      </c>
      <c r="M22" s="12"/>
      <c r="N22" s="12">
        <f t="shared" si="1"/>
        <v>2780000</v>
      </c>
      <c r="O22" s="26">
        <f>(H22+I22+J22)/G22*100</f>
        <v>100</v>
      </c>
    </row>
    <row r="23" spans="1:15" ht="95.1" customHeight="1" x14ac:dyDescent="0.2">
      <c r="A23" s="15"/>
      <c r="B23" s="15"/>
      <c r="C23" s="15"/>
      <c r="D23" s="18"/>
      <c r="E23" s="31" t="s">
        <v>52</v>
      </c>
      <c r="F23" s="30"/>
      <c r="G23" s="22"/>
      <c r="H23" s="22"/>
      <c r="I23" s="42"/>
      <c r="J23" s="42"/>
      <c r="K23" s="42"/>
      <c r="L23" s="56">
        <v>2700000</v>
      </c>
      <c r="M23" s="32"/>
      <c r="N23" s="32">
        <v>2700000</v>
      </c>
      <c r="O23" s="26"/>
    </row>
    <row r="24" spans="1:15" ht="33.4" customHeight="1" x14ac:dyDescent="0.25">
      <c r="A24" s="15"/>
      <c r="B24" s="15"/>
      <c r="C24" s="57"/>
      <c r="D24" s="58"/>
      <c r="E24" s="13" t="s">
        <v>33</v>
      </c>
      <c r="F24" s="11" t="s">
        <v>36</v>
      </c>
      <c r="G24" s="22">
        <v>1344929</v>
      </c>
      <c r="H24" s="22">
        <f>48429+15671</f>
        <v>64100</v>
      </c>
      <c r="I24" s="42">
        <v>1280829</v>
      </c>
      <c r="J24" s="41"/>
      <c r="K24" s="41"/>
      <c r="L24" s="42">
        <f t="shared" si="3"/>
        <v>1280829</v>
      </c>
      <c r="M24" s="12"/>
      <c r="N24" s="12">
        <f>L24+M24</f>
        <v>1280829</v>
      </c>
      <c r="O24" s="26">
        <f>(H24+N24)/G24*100</f>
        <v>100</v>
      </c>
    </row>
    <row r="25" spans="1:15" ht="15" hidden="1" x14ac:dyDescent="0.2">
      <c r="A25" s="15"/>
      <c r="B25" s="15"/>
      <c r="C25" s="15"/>
      <c r="D25" s="18"/>
      <c r="E25" s="13"/>
      <c r="F25" s="11"/>
      <c r="G25" s="22"/>
      <c r="H25" s="22"/>
      <c r="I25" s="42"/>
      <c r="J25" s="41"/>
      <c r="K25" s="41"/>
      <c r="L25" s="42">
        <f t="shared" si="3"/>
        <v>0</v>
      </c>
      <c r="M25" s="12"/>
      <c r="N25" s="12">
        <f t="shared" si="3"/>
        <v>0</v>
      </c>
      <c r="O25" s="12">
        <v>100</v>
      </c>
    </row>
    <row r="26" spans="1:15" ht="41.45" customHeight="1" x14ac:dyDescent="0.2">
      <c r="A26" s="15"/>
      <c r="B26" s="15"/>
      <c r="C26" s="15"/>
      <c r="D26" s="18"/>
      <c r="E26" s="13" t="s">
        <v>47</v>
      </c>
      <c r="F26" s="11">
        <v>2023</v>
      </c>
      <c r="G26" s="12">
        <v>3796332</v>
      </c>
      <c r="H26" s="12">
        <v>16332</v>
      </c>
      <c r="I26" s="42"/>
      <c r="J26" s="42">
        <f>80000+3700000</f>
        <v>3780000</v>
      </c>
      <c r="K26" s="42"/>
      <c r="L26" s="42">
        <f t="shared" si="3"/>
        <v>3780000</v>
      </c>
      <c r="M26" s="12"/>
      <c r="N26" s="12">
        <f>L26+M26</f>
        <v>3780000</v>
      </c>
      <c r="O26" s="26">
        <f>(H26+I26+J26)/G26*100</f>
        <v>100</v>
      </c>
    </row>
    <row r="27" spans="1:15" ht="87" customHeight="1" x14ac:dyDescent="0.2">
      <c r="A27" s="15"/>
      <c r="B27" s="15"/>
      <c r="C27" s="15"/>
      <c r="D27" s="18"/>
      <c r="E27" s="31" t="s">
        <v>52</v>
      </c>
      <c r="F27" s="11"/>
      <c r="G27" s="12"/>
      <c r="H27" s="12"/>
      <c r="I27" s="42"/>
      <c r="J27" s="42"/>
      <c r="K27" s="42"/>
      <c r="L27" s="56">
        <v>3700000</v>
      </c>
      <c r="M27" s="32"/>
      <c r="N27" s="32">
        <v>3700000</v>
      </c>
      <c r="O27" s="26"/>
    </row>
    <row r="28" spans="1:15" ht="29.25" customHeight="1" x14ac:dyDescent="0.2">
      <c r="A28" s="15"/>
      <c r="B28" s="15"/>
      <c r="C28" s="15"/>
      <c r="D28" s="27"/>
      <c r="E28" s="13" t="s">
        <v>48</v>
      </c>
      <c r="F28" s="11">
        <v>2023</v>
      </c>
      <c r="G28" s="12">
        <v>4775875</v>
      </c>
      <c r="H28" s="12">
        <v>61993</v>
      </c>
      <c r="I28" s="42"/>
      <c r="J28" s="41">
        <v>155000</v>
      </c>
      <c r="K28" s="41"/>
      <c r="L28" s="54">
        <f t="shared" si="3"/>
        <v>155000</v>
      </c>
      <c r="M28" s="9"/>
      <c r="N28" s="9">
        <f>L28+M28</f>
        <v>155000</v>
      </c>
      <c r="O28" s="26">
        <f>(H28+I28+J28)/G28*100</f>
        <v>4.5435234381134348</v>
      </c>
    </row>
    <row r="29" spans="1:15" ht="15" hidden="1" x14ac:dyDescent="0.2">
      <c r="A29" s="15"/>
      <c r="B29" s="15"/>
      <c r="C29" s="15"/>
      <c r="D29" s="18"/>
      <c r="E29" s="13"/>
      <c r="F29" s="11"/>
      <c r="G29" s="12"/>
      <c r="H29" s="12"/>
      <c r="I29" s="42"/>
      <c r="J29" s="41"/>
      <c r="K29" s="41"/>
      <c r="L29" s="54">
        <f t="shared" si="3"/>
        <v>0</v>
      </c>
      <c r="M29" s="9"/>
      <c r="N29" s="9">
        <f t="shared" si="3"/>
        <v>0</v>
      </c>
      <c r="O29" s="43"/>
    </row>
    <row r="30" spans="1:15" ht="28.5" hidden="1" x14ac:dyDescent="0.2">
      <c r="A30" s="15" t="s">
        <v>17</v>
      </c>
      <c r="B30" s="15" t="s">
        <v>18</v>
      </c>
      <c r="C30" s="15" t="s">
        <v>19</v>
      </c>
      <c r="D30" s="44" t="s">
        <v>20</v>
      </c>
      <c r="E30" s="13"/>
      <c r="F30" s="11"/>
      <c r="G30" s="12">
        <f>G31</f>
        <v>0</v>
      </c>
      <c r="H30" s="12">
        <f t="shared" ref="H30:I30" si="4">H31</f>
        <v>0</v>
      </c>
      <c r="I30" s="42">
        <f t="shared" si="4"/>
        <v>0</v>
      </c>
      <c r="J30" s="41"/>
      <c r="K30" s="41"/>
      <c r="L30" s="54">
        <f t="shared" si="3"/>
        <v>0</v>
      </c>
      <c r="M30" s="9"/>
      <c r="N30" s="9">
        <f t="shared" si="3"/>
        <v>0</v>
      </c>
      <c r="O30" s="11"/>
    </row>
    <row r="31" spans="1:15" ht="30" hidden="1" x14ac:dyDescent="0.2">
      <c r="A31" s="15"/>
      <c r="B31" s="15"/>
      <c r="C31" s="15"/>
      <c r="D31" s="13"/>
      <c r="E31" s="13" t="s">
        <v>29</v>
      </c>
      <c r="F31" s="11" t="s">
        <v>21</v>
      </c>
      <c r="G31" s="12"/>
      <c r="H31" s="22"/>
      <c r="I31" s="42"/>
      <c r="J31" s="41"/>
      <c r="K31" s="41"/>
      <c r="L31" s="54">
        <f t="shared" si="3"/>
        <v>0</v>
      </c>
      <c r="M31" s="9"/>
      <c r="N31" s="9">
        <f t="shared" si="3"/>
        <v>0</v>
      </c>
      <c r="O31" s="43" t="e">
        <f>L31/G31*100</f>
        <v>#DIV/0!</v>
      </c>
    </row>
    <row r="32" spans="1:15" s="46" customFormat="1" ht="22.7" customHeight="1" x14ac:dyDescent="0.25">
      <c r="A32" s="4" t="s">
        <v>10</v>
      </c>
      <c r="B32" s="4" t="s">
        <v>10</v>
      </c>
      <c r="C32" s="4" t="s">
        <v>10</v>
      </c>
      <c r="D32" s="45" t="s">
        <v>11</v>
      </c>
      <c r="E32" s="4" t="s">
        <v>10</v>
      </c>
      <c r="F32" s="4" t="s">
        <v>10</v>
      </c>
      <c r="G32" s="6">
        <f>G18+G13</f>
        <v>23059033</v>
      </c>
      <c r="H32" s="6">
        <f>H18+H13</f>
        <v>468095</v>
      </c>
      <c r="I32" s="55">
        <f>I18+I13</f>
        <v>5988829</v>
      </c>
      <c r="J32" s="6">
        <f>J18+J13</f>
        <v>8088154</v>
      </c>
      <c r="K32" s="6"/>
      <c r="L32" s="54">
        <f>I32+J32</f>
        <v>14076983</v>
      </c>
      <c r="M32" s="6">
        <f>M18+M13</f>
        <v>707000</v>
      </c>
      <c r="N32" s="9">
        <f>L32+M32</f>
        <v>14783983</v>
      </c>
      <c r="O32" s="4" t="s">
        <v>10</v>
      </c>
    </row>
    <row r="34" spans="1:15" ht="17.100000000000001" customHeight="1" x14ac:dyDescent="0.2"/>
    <row r="35" spans="1:15" s="23" customFormat="1" ht="17.25" x14ac:dyDescent="0.3">
      <c r="A35" s="23" t="s">
        <v>22</v>
      </c>
      <c r="F35" s="23" t="s">
        <v>57</v>
      </c>
      <c r="J35" s="47"/>
      <c r="K35" s="47"/>
    </row>
    <row r="36" spans="1:15" s="19" customFormat="1" ht="26.45" hidden="1" customHeight="1" x14ac:dyDescent="0.25">
      <c r="A36" s="19" t="s">
        <v>22</v>
      </c>
      <c r="F36" s="19" t="s">
        <v>23</v>
      </c>
      <c r="J36" s="48"/>
      <c r="K36" s="48"/>
    </row>
    <row r="37" spans="1:15" x14ac:dyDescent="0.2">
      <c r="G37" s="16"/>
      <c r="H37" s="16"/>
      <c r="I37" s="21"/>
      <c r="J37" s="49"/>
      <c r="K37" s="49"/>
      <c r="L37" s="21"/>
      <c r="M37" s="21"/>
      <c r="N37" s="21"/>
    </row>
    <row r="47" spans="1:15" ht="20.25" x14ac:dyDescent="0.3">
      <c r="A47" s="61"/>
      <c r="B47" s="61"/>
      <c r="C47" s="61"/>
      <c r="D47" s="61"/>
      <c r="E47" s="1"/>
      <c r="F47" s="2"/>
      <c r="G47" s="62"/>
      <c r="H47" s="62"/>
      <c r="I47" s="62"/>
      <c r="J47" s="62"/>
      <c r="K47" s="62"/>
      <c r="L47" s="62"/>
      <c r="M47" s="62"/>
      <c r="N47" s="62"/>
      <c r="O47" s="62"/>
    </row>
  </sheetData>
  <mergeCells count="8">
    <mergeCell ref="N2:O2"/>
    <mergeCell ref="A5:O5"/>
    <mergeCell ref="A6:O6"/>
    <mergeCell ref="A7:O7"/>
    <mergeCell ref="A47:D47"/>
    <mergeCell ref="G47:O47"/>
    <mergeCell ref="A8:B8"/>
    <mergeCell ref="N4:O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47" orientation="landscape" r:id="rId1"/>
  <headerFooter differentFirst="1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2023-10-12T14:32:58Z</cp:lastPrinted>
  <dcterms:created xsi:type="dcterms:W3CDTF">2021-11-09T14:04:21Z</dcterms:created>
  <dcterms:modified xsi:type="dcterms:W3CDTF">2023-10-16T11:07:47Z</dcterms:modified>
  <cp:category/>
  <cp:contentStatus/>
</cp:coreProperties>
</file>